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85" tabRatio="767" activeTab="1"/>
  </bookViews>
  <sheets>
    <sheet name="Operations Input" sheetId="1" r:id="rId1"/>
    <sheet name="5 Day Forecast" sheetId="2" r:id="rId2"/>
    <sheet name="10 Day Forecast" sheetId="3" r:id="rId3"/>
    <sheet name="Crew Change" sheetId="4" r:id="rId4"/>
    <sheet name="Boat Input" sheetId="5" r:id="rId5"/>
    <sheet name="Hole Section Data" sheetId="6" r:id="rId6"/>
    <sheet name="Chart" sheetId="7" r:id="rId7"/>
    <sheet name="Data sheet just for the chart" sheetId="8" state="hidden" r:id="rId8"/>
  </sheets>
  <definedNames>
    <definedName name="DateRange">'Operations Input'!$A$6:$J$1674</definedName>
    <definedName name="_xlnm.Print_Area" localSheetId="2">'10 Day Forecast'!$A$2:$O$55</definedName>
    <definedName name="_xlnm.Print_Area" localSheetId="1">'5 Day Forecast'!$A$1:$O$64</definedName>
    <definedName name="_xlnm.Print_Area" localSheetId="0">'Operations Input'!$A$879:$D$912</definedName>
    <definedName name="_xlnm.Print_Titles" localSheetId="0">'Operations Input'!$1:$5</definedName>
  </definedNames>
  <calcPr fullCalcOnLoad="1"/>
</workbook>
</file>

<file path=xl/comments1.xml><?xml version="1.0" encoding="utf-8"?>
<comments xmlns="http://schemas.openxmlformats.org/spreadsheetml/2006/main">
  <authors>
    <author>Digital Business Client User</author>
  </authors>
  <commentList>
    <comment ref="C5" authorId="0">
      <text>
        <r>
          <rPr>
            <b/>
            <sz val="8"/>
            <rFont val="Tahoma"/>
            <family val="2"/>
          </rPr>
          <t>Peter de Jong:</t>
        </r>
        <r>
          <rPr>
            <sz val="8"/>
            <rFont val="Tahoma"/>
            <family val="2"/>
          </rPr>
          <t xml:space="preserve">
This is the target team which the team developed at the TL workshop. This target time should not be modified during the well execution!!!</t>
        </r>
      </text>
    </comment>
    <comment ref="D5" authorId="0">
      <text>
        <r>
          <rPr>
            <b/>
            <sz val="8"/>
            <rFont val="Tahoma"/>
            <family val="2"/>
          </rPr>
          <t>Peter de Jong:</t>
        </r>
        <r>
          <rPr>
            <sz val="8"/>
            <rFont val="Tahoma"/>
            <family val="2"/>
          </rPr>
          <t xml:space="preserve">
The daily working estimate can be used to finetune the forward plan and review its consequences. The daily working estimate will vary during the well execution.</t>
        </r>
      </text>
    </comment>
  </commentList>
</comments>
</file>

<file path=xl/sharedStrings.xml><?xml version="1.0" encoding="utf-8"?>
<sst xmlns="http://schemas.openxmlformats.org/spreadsheetml/2006/main" count="2572" uniqueCount="908">
  <si>
    <t>After 30 min = 6.3 bbls lost, after 1 hr = 6.9 bbls total lost, after 2 hrs = 8.8 bbls total lost.</t>
  </si>
  <si>
    <t>POOH to 8,908' MD</t>
  </si>
  <si>
    <t>Break circ @ stage up mud pumps</t>
  </si>
  <si>
    <t>Monitor Well - Lost Returns</t>
  </si>
  <si>
    <t>CBU + 8,770' MD, Flow check, Took SCR's</t>
  </si>
  <si>
    <t>Slip &amp; Cut Drill Line + service rig</t>
  </si>
  <si>
    <t>P/U Clean out BHA + Pre-job Safety Meeting</t>
  </si>
  <si>
    <t>RIH to +/-4,000</t>
  </si>
  <si>
    <t>RIH to 6,726' MD</t>
  </si>
  <si>
    <t>RIH from 6,726' MD to 8,770' MD</t>
  </si>
  <si>
    <t>Stage up pumps to 400 gpm</t>
  </si>
  <si>
    <t>Wash &amp; Ream to 9,300' MD (Circulate as needed to lower ECD)</t>
  </si>
  <si>
    <t xml:space="preserve">Circulate Bottoms up </t>
  </si>
  <si>
    <t>Wash &amp; Ream to 9,878' MD (Circulate as needed to lowere ECD)</t>
  </si>
  <si>
    <t>Circulate Bottoms up to Wellhead</t>
  </si>
  <si>
    <t>Ream to 10,433' MD (Circulate as needed to lower ECD)</t>
  </si>
  <si>
    <t>Ream to 10,984' MD (Circulate as needed to lower ECD)</t>
  </si>
  <si>
    <t xml:space="preserve">Circulate bottoms up </t>
  </si>
  <si>
    <t>Ream to 11,395' MD (Circulate as needed to lower ECD)</t>
  </si>
  <si>
    <t>Ream to 11,638' MD  (Circulate as needed to lower ECD)</t>
  </si>
  <si>
    <t xml:space="preserve">Spot 600 bbls of 13.5 PPG mud </t>
  </si>
  <si>
    <t>POOH to 10,580' MD</t>
  </si>
  <si>
    <t>Repair Racker</t>
  </si>
  <si>
    <t>POOH to 8,800' MD (Inside 18" Shoe)</t>
  </si>
  <si>
    <t>POOH wet OH.  Pump slug. POOH OH to ML.  Retrieve wear sleeve.</t>
  </si>
  <si>
    <t xml:space="preserve">RB &amp; LD part of BHA.  </t>
  </si>
  <si>
    <t>Cement, Case, Test</t>
  </si>
  <si>
    <t xml:space="preserve"> RU Weatherford 16" csg slips &amp; elevators.</t>
  </si>
  <si>
    <t>CASE</t>
  </si>
  <si>
    <t>Offloading BHA items &amp; 16" casing equipment.</t>
  </si>
  <si>
    <t>Held pre-job safety meeting</t>
  </si>
  <si>
    <t>PU &amp; run 16" 4,367' MD</t>
  </si>
  <si>
    <t>8 Joints per hour</t>
  </si>
  <si>
    <t>Repaired weld on bracket on 16" handling tools</t>
  </si>
  <si>
    <t>P/U &amp; run 16" to 6,335' MD</t>
  </si>
  <si>
    <t>R/D Csg Elevator OES, R/U DP Elevator</t>
  </si>
  <si>
    <t xml:space="preserve">P/U &amp; M/U casing hanger. Release &amp; LD csg running tool.  </t>
  </si>
  <si>
    <t>R/D Casing Equipment, R/U 750 ton bails</t>
  </si>
  <si>
    <t xml:space="preserve">RIH w/ 16" casing.  Run landing string. TIH w/ 16" csg  f/ to Depth. </t>
  </si>
  <si>
    <t>PU cmt head.  Land out 16" csg hanger. Shift ATC diverter</t>
  </si>
  <si>
    <t>R/U &amp; Cmt 16". R/D Cmt Equipment.</t>
  </si>
  <si>
    <t xml:space="preserve">Set seal assy.Tested lines.Tested seal assy .  </t>
  </si>
  <si>
    <t>LD cement head.  Pull 25 std landing string, circ 2 wiper balls</t>
  </si>
  <si>
    <t xml:space="preserve">Pump slug.  </t>
  </si>
  <si>
    <t xml:space="preserve">POOH f/ ML to Surf. L/D  DrilQuip equipment. </t>
  </si>
  <si>
    <t>Clean &amp; Clear Rig Floor</t>
  </si>
  <si>
    <t>Held pre-job safety meeting (BHA)</t>
  </si>
  <si>
    <t>Start Picking 14 3/4" Bit &amp; MWD Assy</t>
  </si>
  <si>
    <t xml:space="preserve">Continue M/U 14¾" x 16 1/2" BHA. </t>
  </si>
  <si>
    <t xml:space="preserve">TIH to ML.  Test Casing </t>
  </si>
  <si>
    <t>Shallow Test MWD Tools</t>
  </si>
  <si>
    <t>TIH  from ML to TOC.  Pump up ESD.</t>
  </si>
  <si>
    <t>Raise mud weigh &amp; Circulate above bha</t>
  </si>
  <si>
    <t>Wash 100', Drill cmt &amp; shoe track to 11,587' MD</t>
  </si>
  <si>
    <t>Losing mud, monitored well</t>
  </si>
  <si>
    <t>Cut Mud Weight back</t>
  </si>
  <si>
    <t>Monitored well</t>
  </si>
  <si>
    <t>POOH to 11,450</t>
  </si>
  <si>
    <t>Pump 160 bbls of 11.5 ppg LCM Pill</t>
  </si>
  <si>
    <t>Monitor well</t>
  </si>
  <si>
    <t>Closed upper annular, boost riser &amp; cut mud weight</t>
  </si>
  <si>
    <t>Open annular &amp; monitor well</t>
  </si>
  <si>
    <t>Cut mud weight in the riser</t>
  </si>
  <si>
    <t>Broke circulation &amp; wash down</t>
  </si>
  <si>
    <t>Monitored well at 11,575' md</t>
  </si>
  <si>
    <t>Held pre-job safety meeting on POOH</t>
  </si>
  <si>
    <t>POOH from 11,575' md to 8,127' md</t>
  </si>
  <si>
    <t>Broke circulation &amp; Circulate 11.3 ppg mud around</t>
  </si>
  <si>
    <t>RIH to 9,826' md at 4 minutes per stand</t>
  </si>
  <si>
    <t>Held pre-job safety meeting on RIH</t>
  </si>
  <si>
    <t>RIH to 10,513' md</t>
  </si>
  <si>
    <t>Trouble shot PRS</t>
  </si>
  <si>
    <t>RIH to 11,519', Washed down to 11,615' md</t>
  </si>
  <si>
    <t>Monitor Well on the trip tank, losing mud</t>
  </si>
  <si>
    <t>Spot 180 bbls of 84 lb/bbl LCM Pill</t>
  </si>
  <si>
    <t>Monitor well, losing 30 bph</t>
  </si>
  <si>
    <t>POOH to 11,475' md</t>
  </si>
  <si>
    <t>POOH to 10,605' md</t>
  </si>
  <si>
    <t>Monitor well, losing 12 bph</t>
  </si>
  <si>
    <t>Pumped 40 bbls 13.7 ppg slug</t>
  </si>
  <si>
    <t>POOH to 8,859' MD at 5 minutes per stand</t>
  </si>
  <si>
    <t>Function Test Bops</t>
  </si>
  <si>
    <t>POOH to 1,292' MD</t>
  </si>
  <si>
    <t>Rack back HWDP</t>
  </si>
  <si>
    <t>Held pre-job safety meeting - L/D BHA</t>
  </si>
  <si>
    <t>Clear &amp; Clean Floor</t>
  </si>
  <si>
    <t>Service Top Drive</t>
  </si>
  <si>
    <t>RIH w/ 3 1/2" Tubing</t>
  </si>
  <si>
    <t>RIH w/ 3 1/2" Tubing on 6 5/8" DP</t>
  </si>
  <si>
    <t>Trouble shot forward finger board</t>
  </si>
  <si>
    <t>Continue RIH w/ 3 1/2" on 6 5/8" DP</t>
  </si>
  <si>
    <t>Picked up Cement kelly</t>
  </si>
  <si>
    <t>Pumped down CST Tool</t>
  </si>
  <si>
    <t>R/U Chicksan lines, monitored well, losing mud at 12 bph</t>
  </si>
  <si>
    <t>Displaced Cement</t>
  </si>
  <si>
    <t>POOH 9 stands</t>
  </si>
  <si>
    <t>Drop nerf ball &amp; circ 1 string volume</t>
  </si>
  <si>
    <t>R/U chicksan lines &amp; tested to 3,000 psi</t>
  </si>
  <si>
    <t>Closed lower annular &amp; halliburton squeezed cement</t>
  </si>
  <si>
    <t>Hold pressure &amp; monitor</t>
  </si>
  <si>
    <t>Opened annular &amp; monitored well</t>
  </si>
  <si>
    <t>Pumped slug</t>
  </si>
  <si>
    <t>POOH to 3 1/2" Tubing</t>
  </si>
  <si>
    <t>Held pre-job safety meeting on L/D 3 1/2"</t>
  </si>
  <si>
    <t>POOH L/D 3 1/2" Tubing</t>
  </si>
  <si>
    <t>Held pre-job meeting - On picking up BHA</t>
  </si>
  <si>
    <t>Picked up 14 3/4" x 16 1/2" BHA</t>
  </si>
  <si>
    <t>Continue p/u 14 3/4" x 16 1/2" BHA</t>
  </si>
  <si>
    <t>RIH w/ 14 3/4" x 16 1/2" BHA</t>
  </si>
  <si>
    <t>Fill Pipe &amp; Shallow Test Lines</t>
  </si>
  <si>
    <t>Slip &amp; Cut drill line + service rig</t>
  </si>
  <si>
    <t>RIH w. 14 3/4" x 16 1/2" BHA to 10,605' MD</t>
  </si>
  <si>
    <t>Wash &amp; Ream to TOP of Cement 11,145</t>
  </si>
  <si>
    <t>Drill Cement to 11,600' MD</t>
  </si>
  <si>
    <t>Circ Cutting above BHA</t>
  </si>
  <si>
    <t>Perform Initial FIT</t>
  </si>
  <si>
    <t>Circulate &amp; weight up to 11.5 ppg</t>
  </si>
  <si>
    <t>Drill cmt &amp; Wash 20' of Rat Hole</t>
  </si>
  <si>
    <t>POH to 16" Shoe</t>
  </si>
  <si>
    <t>P/U Test kelly &amp; R/U Lines, Perform LOT test .</t>
  </si>
  <si>
    <t>Washed down to 11,634' MD</t>
  </si>
  <si>
    <t>DIMS PHASE: LNR3 14-3/4" x 16-1/2" Hole Section, 13-5/8" Liner</t>
  </si>
  <si>
    <t>Wash &amp; ream to 11,895' md (reamer not open)</t>
  </si>
  <si>
    <t>Wash &amp; Ream to 12,107' md (reamer not open)</t>
  </si>
  <si>
    <t>Pump Hi vis sweep &amp; Jaring on pipe</t>
  </si>
  <si>
    <t>Staged up pumps &amp; weighted up to 11.7 ppg</t>
  </si>
  <si>
    <t>Wash &amp; Ream to bottom of rathole</t>
  </si>
  <si>
    <t>Pump Sweep &amp; Circulate bottoms up</t>
  </si>
  <si>
    <t>Pumped out of the hole to 11,731' MD</t>
  </si>
  <si>
    <t>Activated Reamer &amp; Verified Open</t>
  </si>
  <si>
    <t xml:space="preserve">Wash &amp; Ream with Reamer open to bottom </t>
  </si>
  <si>
    <t>Drill 14-3/4" x 16-1/2" Hole</t>
  </si>
  <si>
    <t>Drill ahead from 12,360 to 12,852 ' (Raise mud weight per weight up schedule)</t>
  </si>
  <si>
    <t>Figured at 70' per hour</t>
  </si>
  <si>
    <t>Circulate bottoms up to lower ECD</t>
  </si>
  <si>
    <t>ECD reached 12.41- Circulate to lower ECD</t>
  </si>
  <si>
    <t>Drill ahead from 12,852 to 13,305 ' (Raise mud weight per weight up schedule)</t>
  </si>
  <si>
    <t>Figured at 60' per hour</t>
  </si>
  <si>
    <t>Trouble Time - Kick / Stuck Pipe</t>
  </si>
  <si>
    <t>Took kick, stuck pipe, packed off, no circulation</t>
  </si>
  <si>
    <t>NPT Time: Well Control &amp; Stuck Pipe</t>
  </si>
  <si>
    <t>Monitor SICP &amp; SIDPP</t>
  </si>
  <si>
    <t>Bled SIDPP F/ 310 psi  to 0  psi, Monitor for 10 min, Install safety valve</t>
  </si>
  <si>
    <t>Boost riser &amp; monitor SICP &amp; SIDPP</t>
  </si>
  <si>
    <t>Bled SIDPP F/ 150 psi  to 0  psi, Monitor for 10 min, Install safety valve</t>
  </si>
  <si>
    <t>Wireline Operations / Fishing</t>
  </si>
  <si>
    <t>Safety Meeting on R/U Schlumberger Wireline</t>
  </si>
  <si>
    <t>Remove Lubricator cap, P/U Gauge Ring Tools</t>
  </si>
  <si>
    <t>Howco test Lubricator</t>
  </si>
  <si>
    <t>Schlumberger 2.8" Gauge Ring Run</t>
  </si>
  <si>
    <t>RIH W/ Schlumberger  Bond Log Run (Tool left in pipe)</t>
  </si>
  <si>
    <t>6 hours NPT - Stuck bond log inside of 6 5/8" DP</t>
  </si>
  <si>
    <t>R/D Schlumberger</t>
  </si>
  <si>
    <t>NPT: Well Control</t>
  </si>
  <si>
    <t>R/U Smith Wireline</t>
  </si>
  <si>
    <t>Test Lubricator</t>
  </si>
  <si>
    <t>Smith Gauge Run</t>
  </si>
  <si>
    <t>Smith Run to set 3.71" Magna Range Plug</t>
  </si>
  <si>
    <t>Smith run to sever the HWDP</t>
  </si>
  <si>
    <t>R/D Smith Wireline</t>
  </si>
  <si>
    <t xml:space="preserve">Kill Well  </t>
  </si>
  <si>
    <t>Open well &amp; Monitor / Well static</t>
  </si>
  <si>
    <t>CBU @ 12,100'</t>
  </si>
  <si>
    <t>Observe well on trip tank for 30 min.</t>
  </si>
  <si>
    <t>CBU again</t>
  </si>
  <si>
    <t>Flow check / L/D 2 singles</t>
  </si>
  <si>
    <t>Mix / Pump Cement Plug #1per procedure</t>
  </si>
  <si>
    <t>Remcmt</t>
  </si>
  <si>
    <t>L/D cmt kelly / POH to 11,850'</t>
  </si>
  <si>
    <t xml:space="preserve">Drop nerf ball &amp; CBU </t>
  </si>
  <si>
    <t>TIH &amp; Tag CMT to test Firmness / poh to 11,831'</t>
  </si>
  <si>
    <t>Circ &amp; WOC</t>
  </si>
  <si>
    <t>Tag cmt for firmness 15k @11,683'</t>
  </si>
  <si>
    <t>POH to 11,529'</t>
  </si>
  <si>
    <t>P/U test kelly &amp; R/U Lines</t>
  </si>
  <si>
    <t>Test BOPS while WOC</t>
  </si>
  <si>
    <t>POH &amp; L/D severed HWDP</t>
  </si>
  <si>
    <t>P/U 3 1/2" Cmt Stinger</t>
  </si>
  <si>
    <t>TIH to 11,850'</t>
  </si>
  <si>
    <t>Pump Cement Plug #2 (Kick off )</t>
  </si>
  <si>
    <t>Pull out of cmt to 11,150' MD</t>
  </si>
  <si>
    <t>POH to 3 1/2" tbg</t>
  </si>
  <si>
    <t>L/D 3 1/2" cmt stinger</t>
  </si>
  <si>
    <t>Held pre-job meeting - on slip/cut drill lne</t>
  </si>
  <si>
    <t>slip and cut drill line</t>
  </si>
  <si>
    <t>Hold pre job meeting on p/u BHA</t>
  </si>
  <si>
    <t>RIH w/ 14 3/4" x 16 1/2" BHA 4,000' +/-</t>
  </si>
  <si>
    <t>Fill Pipe &amp; Shallow Test MWD tools</t>
  </si>
  <si>
    <t>RIH w. 14 3/4" x 16 1/2" BHA to TOC</t>
  </si>
  <si>
    <t>Wash &amp; Ream fm 11,303' MD to 11,554' MD</t>
  </si>
  <si>
    <t>CBU and cut mud wt to 12.1 ppg</t>
  </si>
  <si>
    <t>Wash &amp; Ream fm 11,554' MD to 11,600' MD</t>
  </si>
  <si>
    <t>Dress off and drill cement fm 11,600' MD - 11,675' MD</t>
  </si>
  <si>
    <t>Drill 14-3/4" x 16-1/2" Hole fm 11,700' MD 11,838' MD</t>
  </si>
  <si>
    <t>Backream fm 11,838' MD to 11,695' MD</t>
  </si>
  <si>
    <t>STKOH</t>
  </si>
  <si>
    <t>Drop ball, activate reamer</t>
  </si>
  <si>
    <t>Drill 14-3/4" x 16-1/2" hole section to 13,100' +/-</t>
  </si>
  <si>
    <t>Estimated @ 60 fph</t>
  </si>
  <si>
    <t>Flow check</t>
  </si>
  <si>
    <t>POOH to 16" Shoe</t>
  </si>
  <si>
    <t>POOH  f/ csg shoe to ML</t>
  </si>
  <si>
    <t>POOH from ML to surface</t>
  </si>
  <si>
    <t>L/D &amp; R/B BHA.</t>
  </si>
  <si>
    <t>Cleaning and clearing the rig floor.</t>
  </si>
  <si>
    <t>Rigging up 13-5/8" casing running tools</t>
  </si>
  <si>
    <t>P/U 13-5/8" Shoe Track &amp; Csg</t>
  </si>
  <si>
    <t>Pump 40 bbls mud</t>
  </si>
  <si>
    <t xml:space="preserve">RD casing equipment &amp; R/U to RIH w/ casing on dp.  </t>
  </si>
  <si>
    <t>P/U W'ford Liner Hgr</t>
  </si>
  <si>
    <t>TIH w/ 13-5/8" casing f/ surf to land out</t>
  </si>
  <si>
    <t>P/U &amp; M/U cement head .Shift ATC diverter sub</t>
  </si>
  <si>
    <t>Set hanger &amp; release.</t>
  </si>
  <si>
    <t>Cmt 13-5/8" liner.</t>
  </si>
  <si>
    <t xml:space="preserve">PU string to (neutral).  Prepare to test liner top packer.  </t>
  </si>
  <si>
    <t>Verify packer is set . R/D cement line &amp; L/D cement head.</t>
  </si>
  <si>
    <t>Drop wiper ball, circ 2 string volume.  Flow Check</t>
  </si>
  <si>
    <t xml:space="preserve">POOH  w/ 13-5/8" running tool to surface.  </t>
  </si>
  <si>
    <t>6 Hour Post Casing Rig Maintenance</t>
  </si>
  <si>
    <t>P/U 12-1/4" x 14-1/2" BHA</t>
  </si>
  <si>
    <t>Continue P/U 12-1/4" x 14-1/2" BHA</t>
  </si>
  <si>
    <t>RIH w/ BHA to M/L  Test casing and BSR while TIH.</t>
  </si>
  <si>
    <t>RIH to 12,709' MD</t>
  </si>
  <si>
    <t>RIH fm 12,709' MD to 12,954' MD</t>
  </si>
  <si>
    <t>Tagged float collar @ 12,954' MD</t>
  </si>
  <si>
    <t>Drill shoe track. Wash through rathole to TD . Drill 10' of new formation. C&amp;C.</t>
  </si>
  <si>
    <t>Drilled Float Collar fm 12,954' MD to 13,</t>
  </si>
  <si>
    <t>Pull into shoe</t>
  </si>
  <si>
    <t>Circulate prior to FIT</t>
  </si>
  <si>
    <t>Pump up static density of 12.72 ppg with 12.5 # mud.</t>
  </si>
  <si>
    <t>R/U Test Lines</t>
  </si>
  <si>
    <t>Perform FIT</t>
  </si>
  <si>
    <t>Max pressure = 1,480 psi. equilevent mud wt = 14.6 ppg.  Pumped up static density of 14.71 ppg max.</t>
  </si>
  <si>
    <t>TIH to TD. Circ and raise mud wt</t>
  </si>
  <si>
    <t>Circ at 13,160' MD &amp; raise mud wt from 12.5 ppg to 12.8 ppg.</t>
  </si>
  <si>
    <t>DIMS PHASE:  12-1/4" x 14 1/2" Hole Section</t>
  </si>
  <si>
    <t>DRILL 12-1/4" x 14 1/2" HOLE</t>
  </si>
  <si>
    <t>Drill to 15,000' . Pump 40 bbl 13.6 ppg sweep every other stand.</t>
  </si>
  <si>
    <t>Est on 70' per hour.
At 13,276' MD, drop Baker reamer ball.  No perssure spike observed.</t>
  </si>
  <si>
    <t>CBU. Flow Check.</t>
  </si>
  <si>
    <t>POOH to 13 5/8" Casing Shoe</t>
  </si>
  <si>
    <t>POOH f/ TD to Casing Shoe</t>
  </si>
  <si>
    <t>Flow check at Shoe</t>
  </si>
  <si>
    <t>POOH f/ shoe to ML</t>
  </si>
  <si>
    <t>POOH f/ ML to BHA</t>
  </si>
  <si>
    <t>11 7/8" Case, Cement, Test</t>
  </si>
  <si>
    <t>Cleaned &amp; Cleared Rig Floor</t>
  </si>
  <si>
    <t>Top drive service &amp; drops survey</t>
  </si>
  <si>
    <t>Held Pre-Job safety meeting on R/U</t>
  </si>
  <si>
    <t>R/U Weatherford Casing Equipment</t>
  </si>
  <si>
    <t>Held Pre-Job safety meeting on running casing</t>
  </si>
  <si>
    <t>Pick up 11 7/8" Shoe Track</t>
  </si>
  <si>
    <t>Run 11 7/8" Casing</t>
  </si>
  <si>
    <t>P/U Versa-Flex Liner Hanger</t>
  </si>
  <si>
    <t>RIH w/ 11 7/8" on 6 5/8" Landing String</t>
  </si>
  <si>
    <t xml:space="preserve">POOH wet </t>
  </si>
  <si>
    <t>Pump 50 bbl Slug</t>
  </si>
  <si>
    <t>POOH &amp; L/D running tool</t>
  </si>
  <si>
    <t>Held PreJob Safety Meeting</t>
  </si>
  <si>
    <t>P/U 10 5/8" x 12 1/4" BHA</t>
  </si>
  <si>
    <t>Finish P/U 10 5/8" x 12 1/4" BHA</t>
  </si>
  <si>
    <t>Held Prejob Safety Meeting</t>
  </si>
  <si>
    <t>Shallow Test MWD Tools/ Cont. Running In Hole</t>
  </si>
  <si>
    <t>Slip Drill line &amp; Casing Test</t>
  </si>
  <si>
    <t>RIH To 9,259' MD</t>
  </si>
  <si>
    <t>Pick Up 5 1/2" Test Pipe. Cont RIH</t>
  </si>
  <si>
    <t>Space out 5 1/2" Test pipe across stack</t>
  </si>
  <si>
    <t>R/U Chiksan Lines</t>
  </si>
  <si>
    <t>Test Bop On 5 1/2"  Test Pipe</t>
  </si>
  <si>
    <t>R/D Chiksan Lines &amp; Test Kelly</t>
  </si>
  <si>
    <t>RIH To 14,503' MD</t>
  </si>
  <si>
    <t xml:space="preserve">Test BOP On 6 5/8" </t>
  </si>
  <si>
    <t>RIH to TOC</t>
  </si>
  <si>
    <t>Wash 100', Drill cmt, float collar, cement</t>
  </si>
  <si>
    <t>Circulated above top of 11 7/8"</t>
  </si>
  <si>
    <t>Take SCR's &amp; Perform D5 Drill</t>
  </si>
  <si>
    <t>Flush C&amp;K</t>
  </si>
  <si>
    <t>Drilled cement &amp; Shoe + 10' new formation</t>
  </si>
  <si>
    <t>R/B Stand &amp; P/U Test Kelly</t>
  </si>
  <si>
    <t>Perform LOT</t>
  </si>
  <si>
    <t>R/D Lines</t>
  </si>
  <si>
    <t>Drill 10 5/8" x 12 1/4"</t>
  </si>
  <si>
    <t>PROD1</t>
  </si>
  <si>
    <t>Circulate &amp; weight up to 13.6 ppg</t>
  </si>
  <si>
    <t>Drill 10 5/8" x 12 1/4" Hole to +/- 17,200' MD</t>
  </si>
  <si>
    <t>Figured at 50' per hour</t>
  </si>
  <si>
    <t>POOH wet to the shoe</t>
  </si>
  <si>
    <t>Pick up 9- 7/8" Shoe Track</t>
  </si>
  <si>
    <t>Run 9- 7/8" Casing</t>
  </si>
  <si>
    <t>RIH w/ 9-7/8" on 6 5/8" Landing String</t>
  </si>
  <si>
    <t>Perform 6 hour post casing maintenance</t>
  </si>
  <si>
    <t>P/U 8-1/2" BHA</t>
  </si>
  <si>
    <t>Finish P/U 8-1/2" BHA</t>
  </si>
  <si>
    <t>EVALUATE PRODUCTION HOLE-LOGGING</t>
  </si>
  <si>
    <t>Safety meeting on R/U Wireline</t>
  </si>
  <si>
    <t xml:space="preserve">R/U Schlumberger Wireline </t>
  </si>
  <si>
    <t>DIMS PHASE: ABAN   (Suspend)</t>
  </si>
  <si>
    <t>T&amp;A WELL or Clean out Run &amp; Prod Casing</t>
  </si>
  <si>
    <t>OpenWells EVENT: COF      PHASE: RUNPRD</t>
  </si>
  <si>
    <t>Make up BHA and RIH for a Clean out trip prior to running casing</t>
  </si>
  <si>
    <t>C&amp;C POOH and Lay down BHA</t>
  </si>
  <si>
    <t>CLEAN RIG FLOOR AND C/O Rig Floor Equipment.</t>
  </si>
  <si>
    <t>MU Dril-Quip LIT on 6-5/8" landing string &amp; TIH (PU extra DC or drillpipe for 100k weight below tool)</t>
  </si>
  <si>
    <t>Perform Impression Block Operation</t>
  </si>
  <si>
    <t>POOH w/LIT &amp; LD LIT</t>
  </si>
  <si>
    <t>MU &amp; GIH w/ lockdown sleeve on 6-5/8" landing string w/ drill collars or DP for 100k# below</t>
  </si>
  <si>
    <t>Engage Lockdown sleeve</t>
  </si>
  <si>
    <t>POOH &amp; LD running tool &amp; excess DC or dp</t>
  </si>
  <si>
    <t xml:space="preserve"> M/U FASDRIL PACKER OR GT PLUG AND SETTING TOOL, M/U X-OVER AND PBL SUB ON 5 1/2" DP.</t>
  </si>
  <si>
    <t>RIH WITH FASDRIL PACKER OR GT PLUG TO +/- 8300'.</t>
  </si>
  <si>
    <t>FLOW CHECK WELL, WELL STATIC &amp; SET HES FASDRIL PACKER or GT Plug</t>
  </si>
  <si>
    <t xml:space="preserve">Pressure test plug. POOH ~ 1400 ft </t>
  </si>
  <si>
    <t>POOH &amp; LD setting tool</t>
  </si>
  <si>
    <t xml:space="preserve">DIMS PHASE: POST   </t>
  </si>
  <si>
    <t>PULL BOP AND RISER</t>
  </si>
  <si>
    <t>RU to handle riser, Unlatch riser, move to 50 ft from wellhead</t>
  </si>
  <si>
    <t>Pull BOP &amp; Riser</t>
  </si>
  <si>
    <t>Performance Coordinator</t>
  </si>
  <si>
    <t>Sperry</t>
  </si>
  <si>
    <t>Sperry / Allamon</t>
  </si>
  <si>
    <t>Haliburton</t>
  </si>
  <si>
    <t>Definitions / Hampco</t>
  </si>
  <si>
    <t>AKA</t>
  </si>
  <si>
    <t>Baker</t>
  </si>
  <si>
    <t>Ellington Pale</t>
  </si>
  <si>
    <t>ModuSpec</t>
  </si>
  <si>
    <t>Hiller</t>
  </si>
  <si>
    <t>OES / Hydrill</t>
  </si>
  <si>
    <t>Cum. Actual Previous Sections</t>
  </si>
  <si>
    <t>Plan for the section (column D)</t>
  </si>
  <si>
    <t>Variance Log</t>
  </si>
  <si>
    <t>Target</t>
  </si>
  <si>
    <t>Actual</t>
  </si>
  <si>
    <t>Cumulative</t>
  </si>
  <si>
    <t>Days ahead</t>
  </si>
  <si>
    <t>Cum Days</t>
  </si>
  <si>
    <t>Operation</t>
  </si>
  <si>
    <t>Time</t>
  </si>
  <si>
    <t>AFE Time</t>
  </si>
  <si>
    <t>Allamon</t>
  </si>
  <si>
    <t>Activities at GC743#5</t>
  </si>
  <si>
    <t>Yesterdays POB</t>
  </si>
  <si>
    <t>BOP</t>
  </si>
  <si>
    <t>CSG</t>
  </si>
  <si>
    <t>Caliper</t>
  </si>
  <si>
    <t>Cum. Targets Previous sections</t>
  </si>
  <si>
    <t>Target for the section (column E)</t>
  </si>
  <si>
    <t>Max forecast POB next 5 days</t>
  </si>
  <si>
    <t>Workshop
Target
Time</t>
  </si>
  <si>
    <t>Prepare for move</t>
  </si>
  <si>
    <t>Equipment To Rig</t>
  </si>
  <si>
    <t>(To Rig)     CREWCHANGE     (From Rig)</t>
  </si>
  <si>
    <t>POB</t>
  </si>
  <si>
    <t>Vessels</t>
  </si>
  <si>
    <t>End Time</t>
  </si>
  <si>
    <t>vs. AFE</t>
  </si>
  <si>
    <t>ahead vs AFE</t>
  </si>
  <si>
    <t>vs. target</t>
  </si>
  <si>
    <t>Drop Nerf ball &amp; Circulate 1.5 DP Vol</t>
  </si>
  <si>
    <t>Pump 75 bbl Slug</t>
  </si>
  <si>
    <t>Name # 2</t>
  </si>
  <si>
    <t>Name # 3</t>
  </si>
  <si>
    <t xml:space="preserve">Flow Check </t>
  </si>
  <si>
    <t>Hole Section Actual Total Time</t>
  </si>
  <si>
    <t>Variance
(AAR)</t>
  </si>
  <si>
    <t>Next Casing Caliper Due</t>
  </si>
  <si>
    <t>Next Casing Test Due</t>
  </si>
  <si>
    <t>Next BOP Test Due</t>
  </si>
  <si>
    <t xml:space="preserve"> </t>
  </si>
  <si>
    <t>Concurrent Operations</t>
  </si>
  <si>
    <t>Actual Time</t>
  </si>
  <si>
    <t>MMS</t>
  </si>
  <si>
    <t>Main Rotary</t>
  </si>
  <si>
    <t>Weatherford</t>
  </si>
  <si>
    <t>Target Time</t>
  </si>
  <si>
    <t>5 DAY OPERATIONAL FORECAST</t>
  </si>
  <si>
    <t>Date</t>
  </si>
  <si>
    <t>Name # 10</t>
  </si>
  <si>
    <t>Name # 11</t>
  </si>
  <si>
    <t>Name # 12</t>
  </si>
  <si>
    <t>Name # 4</t>
  </si>
  <si>
    <t>x</t>
  </si>
  <si>
    <t>Name # 5</t>
  </si>
  <si>
    <t>OES / Hydril</t>
  </si>
  <si>
    <t>Name # 6</t>
  </si>
  <si>
    <t>Halliburton Cmt</t>
  </si>
  <si>
    <t>Drill 10' new formation</t>
  </si>
  <si>
    <t>Projected Bonus</t>
  </si>
  <si>
    <t>Total</t>
  </si>
  <si>
    <t>Projected Bonus Time (w/ Scope Changes)</t>
  </si>
  <si>
    <t>Daily
Working
Estimate</t>
  </si>
  <si>
    <r>
      <t xml:space="preserve">Equipment  </t>
    </r>
    <r>
      <rPr>
        <b/>
        <sz val="16"/>
        <rFont val="Arial"/>
        <family val="2"/>
      </rPr>
      <t>FROM</t>
    </r>
    <r>
      <rPr>
        <sz val="16"/>
        <rFont val="Arial"/>
        <family val="2"/>
      </rPr>
      <t xml:space="preserve">  Rig</t>
    </r>
  </si>
  <si>
    <t>Perform Cement Job</t>
  </si>
  <si>
    <t>Pressure test 11 7/8" Liner top</t>
  </si>
  <si>
    <t>Vessels # 1</t>
  </si>
  <si>
    <t>Vessels # 2</t>
  </si>
  <si>
    <t>Name # 7</t>
  </si>
  <si>
    <t>Name # 8</t>
  </si>
  <si>
    <t>Name # 9</t>
  </si>
  <si>
    <t>General comments and/or reasons for NPT</t>
  </si>
  <si>
    <t>Deck / Other</t>
  </si>
  <si>
    <t>Hole Section Total Target Time</t>
  </si>
  <si>
    <t>Time, days</t>
  </si>
  <si>
    <t>Total to budget for DIMS</t>
  </si>
  <si>
    <t>Start Time</t>
  </si>
  <si>
    <t>Operation Description</t>
  </si>
  <si>
    <t>10 DAY OPERATIONAL FORECAST</t>
  </si>
  <si>
    <t>WELL :</t>
  </si>
  <si>
    <t>Equipment From Rig</t>
  </si>
  <si>
    <t>Mouse hole</t>
  </si>
  <si>
    <t>Moon pool</t>
  </si>
  <si>
    <t>CBU</t>
  </si>
  <si>
    <t>Program MWD Tools</t>
  </si>
  <si>
    <t>Total Days</t>
  </si>
  <si>
    <t>ON</t>
  </si>
  <si>
    <t>Rig up to perform cement job.</t>
  </si>
  <si>
    <t>Displace Cement</t>
  </si>
  <si>
    <t>X</t>
  </si>
  <si>
    <t>Actual for the section (column F)</t>
  </si>
  <si>
    <t xml:space="preserve">Perform Cement job </t>
  </si>
  <si>
    <t>POOH to BHA</t>
  </si>
  <si>
    <t>Shallow test MWD Tools</t>
  </si>
  <si>
    <t>Transocean</t>
  </si>
  <si>
    <t>Halliburton</t>
  </si>
  <si>
    <t>OCSG-24102, MC 727 # 2</t>
  </si>
  <si>
    <t>Run &amp; Cement 18" Casing - Drill Out - Perform LOT</t>
  </si>
  <si>
    <t>Hurricane</t>
  </si>
  <si>
    <t>Drill 16-1/2" x 20" Hole Section</t>
  </si>
  <si>
    <t>Run &amp; Cement 16" Casing - Perform LOT</t>
  </si>
  <si>
    <t>Drill 14-3/4" x 16-1/2" Hole Section</t>
  </si>
  <si>
    <t>Run &amp; Cement 13-5/8" Liner - Drill Out - Perform LOT</t>
  </si>
  <si>
    <t>Drill 12-1/2" x 14" Hole Section</t>
  </si>
  <si>
    <t>Contingency Run Expandable Liner 11-7/8" x 13-5/8"</t>
  </si>
  <si>
    <t>Drill 10-5/8" x 12-1/4" Hole Section</t>
  </si>
  <si>
    <t>Evaluate Production Hole Section (WL)</t>
  </si>
  <si>
    <t>Temporary Abandonment</t>
  </si>
  <si>
    <t>Pull BOP</t>
  </si>
  <si>
    <t xml:space="preserve">Transit to MC 252 f/ MC 727 </t>
  </si>
  <si>
    <t xml:space="preserve">Arrive MC 252, perform Sea Trials
</t>
  </si>
  <si>
    <t>MOB</t>
  </si>
  <si>
    <t>SURE</t>
  </si>
  <si>
    <t>Perform BOP Maintenance</t>
  </si>
  <si>
    <t>DIMS PHASE: LNR1 18-1/8" X 22"Hole Section, 18" Liner</t>
  </si>
  <si>
    <t>DOF</t>
  </si>
  <si>
    <t>LNR1</t>
  </si>
  <si>
    <t>BOPSUB</t>
  </si>
  <si>
    <t>R/U Riser Running Equipment</t>
  </si>
  <si>
    <t>P/U crossover Jt &amp; 1 Jt , move BOP's to well center</t>
  </si>
  <si>
    <t xml:space="preserve"> M/U Crossover to Stack and RIH fm surface to 177' MD</t>
  </si>
  <si>
    <t xml:space="preserve"> Test rigid conduit &amp; boost lines</t>
  </si>
  <si>
    <t xml:space="preserve">Run riser </t>
  </si>
  <si>
    <t xml:space="preserve"> 1.5 hours due to NPT experienced with Riser Skate &amp; Gantry Crane Downtime.</t>
  </si>
  <si>
    <t>PU &amp; lowered slip joint into position.</t>
  </si>
  <si>
    <t>Held pre-job safety meeting on nipple up hoses</t>
  </si>
  <si>
    <t>Working over water.  Installed &amp; test hoses in moonpool. Latch up SDL ring.</t>
  </si>
  <si>
    <t>Test Lines</t>
  </si>
  <si>
    <t>Move rig, land out, latched up stack &amp; locked WH connector.</t>
  </si>
  <si>
    <t>RU &amp;Installed air lines to packer on slip joint. L/D landing joint &amp; riser running tool.  PU &amp; install diverter.</t>
  </si>
  <si>
    <t xml:space="preserve">RD riser handling equipment.  LD diverter running tool. </t>
  </si>
  <si>
    <t>P/U part of 18 1/8" BHA, P/U Dril-Quip Test Tool</t>
  </si>
  <si>
    <t>Function Diverter</t>
  </si>
  <si>
    <t>RIH w/ BOP test plug, P/U Test Kelly, Land out test plug</t>
  </si>
  <si>
    <t>Test Connector &amp; Blind shear rams</t>
  </si>
  <si>
    <t>POOH, L/D Dril-Quip Test Tool</t>
  </si>
  <si>
    <t>Finish P/U 18 1/8" Clean out BHA</t>
  </si>
  <si>
    <t>RIH w/ 18 1/8" BHA, Space out 6 5/8" across stack</t>
  </si>
  <si>
    <t xml:space="preserve">P/U &amp; test lines </t>
  </si>
  <si>
    <t>Pressure Test BOP components per APD</t>
  </si>
  <si>
    <t>Fuction Test BOPs</t>
  </si>
  <si>
    <t>R/D Chicksan Lines &amp; L/D Test Kelly</t>
  </si>
  <si>
    <t>POOH to 5126'</t>
  </si>
  <si>
    <t>RIH to To 5814'</t>
  </si>
  <si>
    <t>Change Out IBOP &amp; Test</t>
  </si>
  <si>
    <t>NPT-Rig Repair Transocean</t>
  </si>
  <si>
    <t>Held pre-job safety meeting on testing csg</t>
  </si>
  <si>
    <t>Performed Csg integrity test (Not MMS)</t>
  </si>
  <si>
    <t xml:space="preserve">R/D Chicksan Lines  </t>
  </si>
  <si>
    <t>TIH to TOC @ 5814'.</t>
  </si>
  <si>
    <t>Drill cement plug and displace with SBM while drilling.</t>
  </si>
  <si>
    <t>Wash down to 18" Liner Top 7,479'</t>
  </si>
  <si>
    <t xml:space="preserve">CBU </t>
  </si>
  <si>
    <t>Flow Check - 30 Minutes</t>
  </si>
  <si>
    <t>POOH and laydown clean-out BHA</t>
  </si>
  <si>
    <t>Perform Casing Test per APD</t>
  </si>
  <si>
    <t xml:space="preserve">Pick up 16-1/2" x 20" BHA </t>
  </si>
  <si>
    <t>CEMT</t>
  </si>
  <si>
    <t>LNR2</t>
  </si>
  <si>
    <t>Continue P/U  16 1/2" x 20" BHA</t>
  </si>
  <si>
    <t>LNR3</t>
  </si>
  <si>
    <t>Picked up HWDP of Skate -Extra Time</t>
  </si>
  <si>
    <t xml:space="preserve">TIH W/ BHA to 1524' </t>
  </si>
  <si>
    <t>LNR4</t>
  </si>
  <si>
    <t>Stopped to repair  pumps on trip tank</t>
  </si>
  <si>
    <t>Repair Trip Tank Pump</t>
  </si>
  <si>
    <t>LNR5</t>
  </si>
  <si>
    <t>NPT - Transocean Rig Repair</t>
  </si>
  <si>
    <t>TIH to 4000' -Shallow test MWD Tools</t>
  </si>
  <si>
    <t>LNR6</t>
  </si>
  <si>
    <t>TIH to Shoe Track</t>
  </si>
  <si>
    <t>LNR7</t>
  </si>
  <si>
    <t>Drill cement &amp; shoe track and 10' new hole to 9086'.</t>
  </si>
  <si>
    <t>Circulate B/U to Wellhead</t>
  </si>
  <si>
    <t>Flow Check, POH  to 8,956' for LOT</t>
  </si>
  <si>
    <t>Several Attempts to Conduct LOT. - Failed</t>
  </si>
  <si>
    <t>NPT - Cmt - Poor Quality</t>
  </si>
  <si>
    <t xml:space="preserve">Made 4 attempts w/ no success - </t>
  </si>
  <si>
    <t xml:space="preserve">Pump Slug </t>
  </si>
  <si>
    <t>NPT-downhole failure-formation</t>
  </si>
  <si>
    <t>R/D Chicksans - L/D Test Kelly</t>
  </si>
  <si>
    <t>Pump Out Of Hole to 7073' Looking for washout in pipe</t>
  </si>
  <si>
    <t xml:space="preserve">Test Upper Annular </t>
  </si>
  <si>
    <t xml:space="preserve">POH wet  to BHA </t>
  </si>
  <si>
    <t>Pulled BHA only to repin DQ Wear Sleeve</t>
  </si>
  <si>
    <t>Repin DQ Wear Sleev &amp; RIH to 4000'</t>
  </si>
  <si>
    <t>TIH to 8956'</t>
  </si>
  <si>
    <t>Wash to 9086'</t>
  </si>
  <si>
    <t>CBU to wellhead</t>
  </si>
  <si>
    <t>POH to 8953' , P/U test kelly &amp; R/U Lines</t>
  </si>
  <si>
    <t>Attempt  LOT at 18" Shoe</t>
  </si>
  <si>
    <t>Failed LOT - Will Squeeze</t>
  </si>
  <si>
    <t xml:space="preserve">POH Wet   </t>
  </si>
  <si>
    <t>Pump Slug &amp; POOH  to BHA</t>
  </si>
  <si>
    <t>Squeeze 18" Shoe</t>
  </si>
  <si>
    <t>Pre Job Safety Meeting</t>
  </si>
  <si>
    <t>R/U 3 1/2" Handling Tools</t>
  </si>
  <si>
    <t>P/U 1214' of Cmt 3 1/2" Stinger in Doubles</t>
  </si>
  <si>
    <t>R/D 3 1/2" Handling tools</t>
  </si>
  <si>
    <t xml:space="preserve">TIH to 9086' </t>
  </si>
  <si>
    <t>P/U Cmt kelly &amp; R/U Lines</t>
  </si>
  <si>
    <t>Mix / Pump Cement per procedure</t>
  </si>
  <si>
    <t>POH w/ 9  stands to 7853', Close Annular</t>
  </si>
  <si>
    <t>Drop nerf ball &amp; circ 1 DP volume</t>
  </si>
  <si>
    <t xml:space="preserve">Squeeze / Displace cmt </t>
  </si>
  <si>
    <t>Hold press &amp; WOC 6 hrs (Final  243 psi)</t>
  </si>
  <si>
    <t>Bleed off  press  (1.25 bbls)</t>
  </si>
  <si>
    <t>Pump slug, R/D Chicksan lines &amp; L/D Cmt kelly</t>
  </si>
  <si>
    <t>POH W/ Cmt Stinger</t>
  </si>
  <si>
    <t>Safety meeting / R/U 3 1/2" tools</t>
  </si>
  <si>
    <t>L/D 3 1/2" Stinger</t>
  </si>
  <si>
    <t>R/D 3 1/2" Tools &amp; clear floor</t>
  </si>
  <si>
    <t>Clear floor &amp; Service rig</t>
  </si>
  <si>
    <t>Pre Job Safety meeting</t>
  </si>
  <si>
    <t xml:space="preserve">Start Pick up 16-1/2" x 20" BHA </t>
  </si>
  <si>
    <t>TIH W/ BHA to 3998'</t>
  </si>
  <si>
    <t>TIH to 8679'</t>
  </si>
  <si>
    <t>Wash down to TOC (8866')</t>
  </si>
  <si>
    <t>Drill  Cement</t>
  </si>
  <si>
    <t xml:space="preserve">C &amp; C Mud </t>
  </si>
  <si>
    <t>LOT at 18" Shoe</t>
  </si>
  <si>
    <t>Good LOT - Drill Ahead</t>
  </si>
  <si>
    <t xml:space="preserve">Drill 16-1/2"  </t>
  </si>
  <si>
    <t xml:space="preserve">Drill f/ 9096' to  11,887'  (74 ft/hr average).  </t>
  </si>
  <si>
    <t>DRILL</t>
  </si>
  <si>
    <t>Sperry Rebooted ADI System</t>
  </si>
  <si>
    <t>NPT-Sperry Drilling</t>
  </si>
  <si>
    <t xml:space="preserve">Drill f/ 11,887' to 12,12,246'   </t>
  </si>
  <si>
    <t>Circulate out gas &amp; Raise M/W 11.1 to 11.4 ppg</t>
  </si>
  <si>
    <t>Time Estimated Only</t>
  </si>
  <si>
    <t>Drill f/ 12,246'  to 12,350' MD</t>
  </si>
  <si>
    <t>ECD'S came up to 11.72 ppg</t>
  </si>
  <si>
    <t>Circ to clean out hole and lower ECD's</t>
  </si>
  <si>
    <t>Started Losing Returns</t>
  </si>
  <si>
    <t>LCR</t>
  </si>
  <si>
    <t>NPT - Downhole Problems - Lost Returns</t>
  </si>
  <si>
    <t>Started losing full returns and flow decreased.  Total mud lost - 121 bbls.</t>
  </si>
  <si>
    <t xml:space="preserve">Pump 174 bbl LCM Pill </t>
  </si>
  <si>
    <t>Started losing 6 bbl/min, spotted LCM Pill and dropped to 4 bbl/min down to 1.6 bbl/min.</t>
  </si>
  <si>
    <t>Monitor Well</t>
  </si>
  <si>
    <t>No Flight Planned</t>
  </si>
  <si>
    <t>Function Test BOP's</t>
  </si>
  <si>
    <t>RIH to Bottom</t>
  </si>
  <si>
    <t>Hold pre job safety meeting on R/U riser handling equipment</t>
  </si>
  <si>
    <t>R/U chicksan lines &amp; fill lines with water</t>
  </si>
  <si>
    <t>Art</t>
  </si>
  <si>
    <t>Blackhawk</t>
  </si>
  <si>
    <t>R/D Wireline</t>
  </si>
  <si>
    <t>Vessels # 3</t>
  </si>
  <si>
    <t>Yesterday's POB</t>
  </si>
  <si>
    <t>Actual Operation Skipped (Y or N)</t>
  </si>
  <si>
    <t>L/D BHA</t>
  </si>
  <si>
    <t>Bp</t>
  </si>
  <si>
    <t>Pump Slug</t>
  </si>
  <si>
    <t>Scope Changes</t>
  </si>
  <si>
    <t>item</t>
  </si>
  <si>
    <t>3D VSP</t>
  </si>
  <si>
    <t>includes BOP Test time that could have been eliminated</t>
  </si>
  <si>
    <t>MI Swaco</t>
  </si>
  <si>
    <t>Oceaneering</t>
  </si>
  <si>
    <t>TOTALS :</t>
  </si>
  <si>
    <t>Totals in hours</t>
  </si>
  <si>
    <t>AFE</t>
  </si>
  <si>
    <t>Planned</t>
  </si>
  <si>
    <t>Target Band (AFE-Target)</t>
  </si>
  <si>
    <t>(days)</t>
  </si>
  <si>
    <t>P10??</t>
  </si>
  <si>
    <t xml:space="preserve">Max. Pers. </t>
  </si>
  <si>
    <t xml:space="preserve">Start Time For Operations </t>
  </si>
  <si>
    <t>Team Targets</t>
  </si>
  <si>
    <t>ACTUAL</t>
  </si>
  <si>
    <t>Graph data - automatic</t>
  </si>
  <si>
    <t>Eng. Target</t>
  </si>
  <si>
    <t>Cum. Plan Previous Sections</t>
  </si>
  <si>
    <t>Expand Liner Top</t>
  </si>
  <si>
    <t>Halliburton L/H</t>
  </si>
  <si>
    <t>Circulate Bottoms Up</t>
  </si>
  <si>
    <r>
      <t>Equipment</t>
    </r>
    <r>
      <rPr>
        <b/>
        <sz val="16"/>
        <rFont val="Arial"/>
        <family val="2"/>
      </rPr>
      <t xml:space="preserve">  TO</t>
    </r>
    <r>
      <rPr>
        <sz val="16"/>
        <rFont val="Arial"/>
        <family val="2"/>
      </rPr>
      <t xml:space="preserve">  Rig</t>
    </r>
  </si>
  <si>
    <t>Name # 1</t>
  </si>
  <si>
    <t>OFF</t>
  </si>
  <si>
    <t>M/V Damon Bankston At Rig</t>
  </si>
  <si>
    <t>M/V Damon Bankston To Fourchon</t>
  </si>
  <si>
    <t>M/V Damon Bankston At Fourchon</t>
  </si>
  <si>
    <t>Weatherford Cmt Wiper Plugs</t>
  </si>
  <si>
    <t>Allamon Diverter</t>
  </si>
  <si>
    <t>Weatherford 9 7/8 Tools</t>
  </si>
  <si>
    <t>Mi- Chem Order</t>
  </si>
  <si>
    <t>5000 sxs Barite</t>
  </si>
  <si>
    <t>Hydril Lift Nubbins &amp; X/Over</t>
  </si>
  <si>
    <t xml:space="preserve">ART Catering </t>
  </si>
  <si>
    <t>Sperry Logger</t>
  </si>
  <si>
    <t>Macondo, MC 252</t>
  </si>
  <si>
    <t>Weatherford Csg</t>
  </si>
  <si>
    <t>Pump slug</t>
  </si>
  <si>
    <t>Safety Meeting L/D BHA</t>
  </si>
  <si>
    <t>Safety Meeting Running 9 7/8" Casing</t>
  </si>
  <si>
    <t>R/U Weatherford 9 7/8"  Casing Equipment</t>
  </si>
  <si>
    <t xml:space="preserve">8" Geo Tap Back Up, </t>
  </si>
  <si>
    <t>Empty Pallet Boxes</t>
  </si>
  <si>
    <t>Mudlog Samples</t>
  </si>
  <si>
    <t>8 1/2" Bits For Next Section</t>
  </si>
  <si>
    <t>Oceaneering Supplies</t>
  </si>
  <si>
    <t>Fast Cajun InRoute To Horizon</t>
  </si>
  <si>
    <t>M/U cement head, circulate &amp; wash down</t>
  </si>
  <si>
    <t>Expand Liner Top, Pressure test 9-7/8" Liner top</t>
  </si>
  <si>
    <t>Safety meeting</t>
  </si>
  <si>
    <t>Unpinned RBS</t>
  </si>
  <si>
    <t>Change out die blocks</t>
  </si>
  <si>
    <t>P/U 5 1/2" HWDP (New pipe p/u)</t>
  </si>
  <si>
    <t>Wash last stand down (Begin weighting up to 14.3 ppg)</t>
  </si>
  <si>
    <t>ART</t>
  </si>
  <si>
    <t>Cleanblast</t>
  </si>
  <si>
    <t>TOI - Total Safety Box</t>
  </si>
  <si>
    <t>MI Swaco - Chemical Order</t>
  </si>
  <si>
    <t>TOI - L&amp;L Drums</t>
  </si>
  <si>
    <t>Transocean Cargo Box</t>
  </si>
  <si>
    <t>ART Catering Groceries</t>
  </si>
  <si>
    <t>Sperry MWD Tool (For Swap)</t>
  </si>
  <si>
    <t>M/V Damon Bankston at Rig</t>
  </si>
  <si>
    <t>Blackhawk Equipment</t>
  </si>
  <si>
    <t>Allamon Equipment</t>
  </si>
  <si>
    <t>Halliburton Versa-Flex Equipment</t>
  </si>
  <si>
    <t>Sperry Drilling Geo-Pilot Swap out</t>
  </si>
  <si>
    <t>Full Cutting Box</t>
  </si>
  <si>
    <t>B/U Float Equipment</t>
  </si>
  <si>
    <t>B/U Wiper Plugs</t>
  </si>
  <si>
    <t>Test Casing to 914 psi &amp; function test blind shears</t>
  </si>
  <si>
    <t>RIH to 14,195' MD</t>
  </si>
  <si>
    <t>RIH to 16,946' MD</t>
  </si>
  <si>
    <t>Circulate &amp; Condition</t>
  </si>
  <si>
    <t>Wash 100', Drill cmt &amp; Float Collar</t>
  </si>
  <si>
    <t>Perform D-5 Well Kill Drill</t>
  </si>
  <si>
    <t>Drill remainder of shoe track + 10' new formation</t>
  </si>
  <si>
    <t>Circulated above BOP's</t>
  </si>
  <si>
    <t>POOH &amp; P/U Test Kelly &amp; R/U Lines</t>
  </si>
  <si>
    <t>Washed to Bottom</t>
  </si>
  <si>
    <t xml:space="preserve">Sperry </t>
  </si>
  <si>
    <t>EPS</t>
  </si>
  <si>
    <t>Sperry (Mud Log, DD, MWD)</t>
  </si>
  <si>
    <t>NOV</t>
  </si>
  <si>
    <t>Total Safety</t>
  </si>
  <si>
    <t>Sperry (SC)</t>
  </si>
  <si>
    <t>Bp WSL</t>
  </si>
  <si>
    <t>Schlumberger W/L Tools</t>
  </si>
  <si>
    <t>Pencor Equipent</t>
  </si>
  <si>
    <t>Drill to 17,321' MD</t>
  </si>
  <si>
    <t>33' per hour</t>
  </si>
  <si>
    <t>Smith Wireline Fishing Tools</t>
  </si>
  <si>
    <t>Descent #1: ZAIT-GPIT-LDS-CNT-GR-LEHQT</t>
  </si>
  <si>
    <t>Descent #2 CMR-ECS-HNGS-LEHQT</t>
  </si>
  <si>
    <t>Descent #3: Dual OBMI-GPIT-DSI-GR-Swivel-LEHQT</t>
  </si>
  <si>
    <t>Descent #4: MDT-GR-LEHQT</t>
  </si>
  <si>
    <t>Descent #5:MSCT-GR-LEHQT</t>
  </si>
  <si>
    <t xml:space="preserve">P/U Clean out BHA </t>
  </si>
  <si>
    <t>RIH to 4,000'</t>
  </si>
  <si>
    <t>Drill 8 1/2" x 9 7/8" hole to 17,761' MD</t>
  </si>
  <si>
    <t>Flow checked well, flowing</t>
  </si>
  <si>
    <t>Shut in &amp; monitor</t>
  </si>
  <si>
    <t>Pumped 184 bbls of 84 lb/bbl LCM</t>
  </si>
  <si>
    <t xml:space="preserve">Drill 8-1/2" x 9 7/8" Hole to 17,835' MD </t>
  </si>
  <si>
    <t>Wash, Backream &amp; re-log hole f/ 17,835' t/ 17,745' MD</t>
  </si>
  <si>
    <t>Washed down to 17,835' &amp; take Geo-Tap Pressure</t>
  </si>
  <si>
    <t>CBU &amp; cut mud weight to 14.3 ppg</t>
  </si>
  <si>
    <t>Pumped out of hole to 17,634' MD</t>
  </si>
  <si>
    <t>Flow check at 17,634' MD, well static</t>
  </si>
  <si>
    <t>Took SCR's &amp; Pumped LCM Pill</t>
  </si>
  <si>
    <t>Schlumberger</t>
  </si>
  <si>
    <t xml:space="preserve">MI </t>
  </si>
  <si>
    <t>NOV / Hiller</t>
  </si>
  <si>
    <t>Paleo / SC/ Pore (?)</t>
  </si>
  <si>
    <t>Schlumberger (?)</t>
  </si>
  <si>
    <t>Smith (?)</t>
  </si>
  <si>
    <t>Clean Out Trip</t>
  </si>
  <si>
    <t>Drill 8-1/2" Hole to +/- 18,260' MD</t>
  </si>
  <si>
    <t xml:space="preserve">               Bit / Reamer trip (Not TD)</t>
  </si>
  <si>
    <t>POH to BHA</t>
  </si>
  <si>
    <t>Shallow Test MWD</t>
  </si>
  <si>
    <t>Damon Bankston to Rig</t>
  </si>
  <si>
    <t>Damon Bankston at Rig O/L</t>
  </si>
  <si>
    <t>Sailfish</t>
  </si>
  <si>
    <t>(CB) Rental 6 5/8" HWDP</t>
  </si>
  <si>
    <t>(CB)Rental 8 1/4 DC</t>
  </si>
  <si>
    <t>(CB)TOI DC</t>
  </si>
  <si>
    <t>HOS Silver Arrow</t>
  </si>
  <si>
    <t>2000 bbls base oil</t>
  </si>
  <si>
    <t>MI - LCM</t>
  </si>
  <si>
    <t>Damon Bankston to dock</t>
  </si>
  <si>
    <t>QO (geologist)</t>
  </si>
  <si>
    <t>Sperry ( DD)</t>
  </si>
  <si>
    <t>Pro-Log</t>
  </si>
  <si>
    <t>Control Lost Circulation Ops</t>
  </si>
  <si>
    <t>Schlumberger Logging Tools</t>
  </si>
  <si>
    <t>Pencor equip.</t>
  </si>
  <si>
    <t>Smith Fishing kit</t>
  </si>
  <si>
    <t>3000 bbls 14.0 Mud</t>
  </si>
  <si>
    <t>5000 barite</t>
  </si>
  <si>
    <t>MI LCM</t>
  </si>
  <si>
    <t>Turbo Chem -EZ Squeeze</t>
  </si>
  <si>
    <t>Damon Bankston Loading</t>
  </si>
  <si>
    <t>Damon Bankston To Rig</t>
  </si>
  <si>
    <t>Damon Bankston at rig O/L</t>
  </si>
  <si>
    <t>Groceries</t>
  </si>
  <si>
    <t>Crew Boat</t>
  </si>
  <si>
    <t>Flow Check</t>
  </si>
  <si>
    <t>Displace Choke / Kill Line W/ 14.0 Mud</t>
  </si>
  <si>
    <t xml:space="preserve">Take SCR'S  </t>
  </si>
  <si>
    <t>POH Wet to 13,643'</t>
  </si>
  <si>
    <t>P/U New Bit &amp; MWD Tool</t>
  </si>
  <si>
    <t>Wash to 18,260'</t>
  </si>
  <si>
    <t>Estimated @ 45' fph depending on TD</t>
  </si>
  <si>
    <t>Rig Supplies</t>
  </si>
  <si>
    <t>Damon Bankston to Fourchon PM</t>
  </si>
  <si>
    <t xml:space="preserve">Damon Bankston Fou / Loading </t>
  </si>
  <si>
    <t xml:space="preserve"> Impact Selector</t>
  </si>
  <si>
    <t>Smith Fishing</t>
  </si>
  <si>
    <t>BP (Galina)</t>
  </si>
  <si>
    <t>LEM</t>
  </si>
  <si>
    <t>BHI ( Reamer)</t>
  </si>
  <si>
    <t>Sperry ( SC)</t>
  </si>
  <si>
    <t>Art Catering</t>
  </si>
  <si>
    <t>Sperry ( MWD)</t>
  </si>
  <si>
    <t>BP ( Performance)</t>
  </si>
  <si>
    <t>Pencor</t>
  </si>
  <si>
    <t>Drill 8-1/2" Hole to TD (+/- 150')</t>
  </si>
  <si>
    <t xml:space="preserve"> QO ( Pore Pressure)</t>
  </si>
  <si>
    <t>OilPhase</t>
  </si>
  <si>
    <t>Tidewater</t>
  </si>
  <si>
    <t>MI ( Mud)</t>
  </si>
  <si>
    <t>Finish P/U BHA &amp; RIH W/ HWDP</t>
  </si>
  <si>
    <t xml:space="preserve">TIH to 4,874' </t>
  </si>
  <si>
    <t>Perform Brake Test / Cut &amp; Slip Drill Line</t>
  </si>
  <si>
    <t>Perform Drops survey</t>
  </si>
  <si>
    <t>TIH to top of 9 7/8" Liner 11,843'</t>
  </si>
  <si>
    <t>Investigate Dropped Oblest Incident</t>
  </si>
  <si>
    <t>NPT - Rig Reair - Aft PRS</t>
  </si>
  <si>
    <t>Cont. TIH to top of 9 7/8" Liner 14,667'</t>
  </si>
  <si>
    <t>TIH to 9 7/8" Shoe 17,144'</t>
  </si>
  <si>
    <t xml:space="preserve">Break Circ &amp; Stage pumps up to 300 gpm &amp; circ </t>
  </si>
  <si>
    <t>TIH to 17,668'</t>
  </si>
  <si>
    <t>Monitor well for Lost Returns</t>
  </si>
  <si>
    <t>Pump LCM Pill &amp; Regain Returns</t>
  </si>
  <si>
    <t>Wash to 17,686'</t>
  </si>
  <si>
    <t>Lost Returns</t>
  </si>
  <si>
    <t>C &amp; C Mud &amp; Clean Hole</t>
  </si>
  <si>
    <t>LaMaritime</t>
  </si>
  <si>
    <t>Moduspec</t>
  </si>
  <si>
    <t>Total safety</t>
  </si>
  <si>
    <t>MI (Mud)</t>
  </si>
  <si>
    <t>BP (WSL)</t>
  </si>
  <si>
    <t>OES Flow Back Tools</t>
  </si>
  <si>
    <t>6,147' - 7", Q-125 Hydril 513 Csg</t>
  </si>
  <si>
    <t>7,000' - 9 7/8",HCQ125, Hyd 523 Csg</t>
  </si>
  <si>
    <t>End Of Well -Move To Nile</t>
  </si>
  <si>
    <t>Transocean Drill Line Spool</t>
  </si>
  <si>
    <t>Transocean Drill Line Spooler</t>
  </si>
  <si>
    <t>Transocean - Tensioner</t>
  </si>
  <si>
    <t>Above Items Stored in Fourchon</t>
  </si>
  <si>
    <t>Crewboat -MDT Tools</t>
  </si>
  <si>
    <t>Pump out of hole to 17,001'</t>
  </si>
  <si>
    <t>Position 6 5/8" test pipe across BOP - P/U test kelly &amp; R/U lines</t>
  </si>
  <si>
    <t>Test Subsea Bop's on 6 5/8" DP</t>
  </si>
  <si>
    <t>R/D Lines &amp; L/D Test Kelly</t>
  </si>
  <si>
    <t>POH to 16,667'</t>
  </si>
  <si>
    <t>M/U TDS, Circ hole due to drag</t>
  </si>
  <si>
    <t>Test Subsea Bop's on 5 1/2"" DP</t>
  </si>
  <si>
    <t>P/U test kelly &amp; R/U lines</t>
  </si>
  <si>
    <t>Crewboat - Schlumberger MSCT Tools</t>
  </si>
  <si>
    <t>Schlumberger ( Seismic / MST)</t>
  </si>
  <si>
    <t>BP ( WSLfd)</t>
  </si>
  <si>
    <t>OCS ( Cleaning )</t>
  </si>
  <si>
    <t>Weatherford Labs</t>
  </si>
  <si>
    <t xml:space="preserve">POH Wet to 14,759' TOL </t>
  </si>
  <si>
    <t>Wft / Hydril 9 7/8 &amp; 7" Csg Tools</t>
  </si>
  <si>
    <t xml:space="preserve"> Allamon Diverter / Blackhawk Cmt Head </t>
  </si>
  <si>
    <t>Dril Quip</t>
  </si>
  <si>
    <t>Function test BOP'S</t>
  </si>
  <si>
    <t>2nd Flight-PM</t>
  </si>
  <si>
    <t>Load radioactive source &amp; test tools</t>
  </si>
  <si>
    <t xml:space="preserve">Geocet (MMO) </t>
  </si>
  <si>
    <t>Sperry ( DD/ MWD/ML)</t>
  </si>
  <si>
    <t>Clean Mud System on rig</t>
  </si>
  <si>
    <t>Halliburton / Weatherford</t>
  </si>
  <si>
    <t>POH to BHA / Pull Wear Sleeve</t>
  </si>
  <si>
    <t>Safety Meeting on R/U Csg tools</t>
  </si>
  <si>
    <t>R/U Wft casing tools</t>
  </si>
  <si>
    <t>Pick up 7" Shoe Track</t>
  </si>
  <si>
    <t>R.D 7" Tools &amp; R/U 9 7/8" Tools</t>
  </si>
  <si>
    <t>Run 7,000' +/-  9 7/8" csg</t>
  </si>
  <si>
    <t>RIH w/ 7" x 9 7/8" on 6 5/8" Landing String</t>
  </si>
  <si>
    <t>P/U Dril Quip Hanger</t>
  </si>
  <si>
    <t>PU Cement  head, C&amp;C</t>
  </si>
  <si>
    <t>Land out hanger in W/H</t>
  </si>
  <si>
    <t>L/D R/T</t>
  </si>
  <si>
    <t xml:space="preserve">Perform Foam Cmt job </t>
  </si>
  <si>
    <t>P/U Riser brush assy</t>
  </si>
  <si>
    <t>TIH to 5,000'  +/-</t>
  </si>
  <si>
    <t>B/U - 7" x 9 7/8" X-Over Jt</t>
  </si>
  <si>
    <t>C-Express - Fouchon Loading</t>
  </si>
  <si>
    <t>C-Express to rig</t>
  </si>
  <si>
    <t>C-Express at rig</t>
  </si>
  <si>
    <t>Damon Bankston at rig B/L</t>
  </si>
  <si>
    <t>Sperry Samples</t>
  </si>
  <si>
    <t>Schlumberger Tools / Equip</t>
  </si>
  <si>
    <t>Pencor Equip</t>
  </si>
  <si>
    <t>Smith Fishing Kit</t>
  </si>
  <si>
    <t>C-Express -Dril-Quip Hangers</t>
  </si>
  <si>
    <t>C-Express -OCS-Cleaning Equip</t>
  </si>
  <si>
    <t>C-Express -Halliburton Foam Equip.</t>
  </si>
  <si>
    <t>C-Express -( 1 ) 7" x 9 7/8" X-Over Jt</t>
  </si>
  <si>
    <t>C-Express -A/C X-Overs</t>
  </si>
  <si>
    <t>C-Express -Protechnics ( PiP tags)</t>
  </si>
  <si>
    <t>Crewboat -( 8 ) TOI 6 1/2" Collars</t>
  </si>
  <si>
    <t>Protechnics</t>
  </si>
  <si>
    <t>Damon Bankston to Fourchon</t>
  </si>
  <si>
    <t>TOI - Tensioner Tool</t>
  </si>
  <si>
    <t>C-Express Transits to Fourchon</t>
  </si>
  <si>
    <t>Circ &amp; Clean Riser</t>
  </si>
  <si>
    <t>Wireline / CBL Run</t>
  </si>
  <si>
    <t>Safety meeting on R/U Wireline &amp; P/U Tools</t>
  </si>
  <si>
    <t>Descent # 1 CBL</t>
  </si>
  <si>
    <t xml:space="preserve">L/D Tools </t>
  </si>
  <si>
    <t xml:space="preserve">R/D W/L </t>
  </si>
  <si>
    <t>Clear &amp; Clean Rig Floor</t>
  </si>
  <si>
    <t>RIH to Top of 9 7/8" Liner</t>
  </si>
  <si>
    <t>Stage up pumps &amp; circ</t>
  </si>
  <si>
    <t>TIH to to 9 7/8" shoe</t>
  </si>
  <si>
    <t>TIH to 18, 100' +/-</t>
  </si>
  <si>
    <t>Wash to TD</t>
  </si>
  <si>
    <t>Pump sweep / C&amp;C Mud</t>
  </si>
  <si>
    <t>Set Seal Assy &amp; test</t>
  </si>
  <si>
    <t xml:space="preserve">Shear out of hanger </t>
  </si>
  <si>
    <t>POH W/ L/S &amp; R/T</t>
  </si>
  <si>
    <t xml:space="preserve">Lead Impression / Lock Down </t>
  </si>
  <si>
    <t>Run / Cmt 7" x 9-7/8" Casing</t>
  </si>
  <si>
    <t>Schlumberger CBL Tools</t>
  </si>
  <si>
    <t>MI Riser brush assy</t>
  </si>
  <si>
    <t>MI Clean out Chemicals</t>
  </si>
  <si>
    <t>Run 6,000' of 7" Casing (26 doubles)</t>
  </si>
  <si>
    <t>Bp Intervention Subsea</t>
  </si>
  <si>
    <t>Impact Selector</t>
  </si>
  <si>
    <t>SLB Tools</t>
  </si>
  <si>
    <t>B/U Drill pipe darts</t>
  </si>
  <si>
    <t>Allamon / Blackhawk</t>
  </si>
  <si>
    <t>POOH w' MSCT Tools</t>
  </si>
  <si>
    <t>NPT- MSCT Tool Failure</t>
  </si>
  <si>
    <t>RIH w' new MSCT Tool string</t>
  </si>
  <si>
    <t>Descent #5:MSCT-GR-LEHQT / re-run</t>
  </si>
  <si>
    <t>NPT - MSCT Tool Failure</t>
  </si>
  <si>
    <t>NPT - MSCT Tool Failure.  Decision to run VSP walk away while waiting on more MSCT tools</t>
  </si>
  <si>
    <t>RIH w' USIC Tool string</t>
  </si>
  <si>
    <t>Descent # 6: USIC</t>
  </si>
  <si>
    <t xml:space="preserve">Pencor </t>
  </si>
  <si>
    <t>SLB W.L. / MMO</t>
  </si>
  <si>
    <t>Dril Quip Hanger</t>
  </si>
  <si>
    <t>BP Eng / QO Geol</t>
  </si>
  <si>
    <t>OES / Hydrill/ Smith Fish</t>
  </si>
  <si>
    <t>Bp ( WSL )</t>
  </si>
  <si>
    <t>Descent #5 Re-Run  MSCT-GR-LEHQT</t>
  </si>
  <si>
    <t>Halliburton N2</t>
  </si>
  <si>
    <t>Bp I.T.</t>
  </si>
  <si>
    <t>MI Compliance / Mud</t>
  </si>
  <si>
    <t>2nd Flight  *VIP</t>
  </si>
  <si>
    <t>TOI</t>
  </si>
  <si>
    <t>EPS / Woodgroup</t>
  </si>
  <si>
    <t>Damon Bankston load Fourchon</t>
  </si>
  <si>
    <t>C-Express at Fourchon Load</t>
  </si>
  <si>
    <t>Damon Bankston at rig</t>
  </si>
  <si>
    <t>Pencor Equipment</t>
  </si>
  <si>
    <t>Prolog Shack</t>
  </si>
  <si>
    <t>Schlumberger Seismic Equipment</t>
  </si>
  <si>
    <t>Weatherford OMNI</t>
  </si>
  <si>
    <t>Schlumberger Logging</t>
  </si>
  <si>
    <t>5400 bbls 14.0 ppg SBM</t>
  </si>
  <si>
    <t>Offshore Clean</t>
  </si>
  <si>
    <t>LaMaritime / LEM</t>
  </si>
  <si>
    <t xml:space="preserve">MI Completion / Sperry </t>
  </si>
  <si>
    <t>Schlumberger CBL</t>
  </si>
  <si>
    <t>Weatherford Csg Tools</t>
  </si>
  <si>
    <t>Excess casing</t>
  </si>
  <si>
    <t>Halliburton N2 Equipment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</si>
</sst>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dd\ mmm"/>
    <numFmt numFmtId="165" formatCode="hh:mm\ ddd\ dd\ mmm"/>
    <numFmt numFmtId="166" formatCode="_ * #,##0_ ;_ * \-#,##0_ ;_ * &quot;-&quot;??_ ;_ @_ "/>
    <numFmt numFmtId="167" formatCode="dd\ mmm\ hh:mm"/>
    <numFmt numFmtId="168" formatCode="ddd\ dd\ mmm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.000"/>
    <numFmt numFmtId="173" formatCode="[$-409]dddd\,\ mmmm\ dd\,\ yyyy"/>
    <numFmt numFmtId="174" formatCode="[$-409]h:mm:ss\ AM/PM"/>
    <numFmt numFmtId="175" formatCode="[$-F400]h:mm:ss\ AM/PM"/>
    <numFmt numFmtId="176" formatCode="&quot;$&quot;#,##0.00"/>
    <numFmt numFmtId="177" formatCode="&quot;$&quot;#,##0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0"/>
      <name val="Arial"/>
      <family val="0"/>
    </font>
    <font>
      <sz val="10"/>
      <name val="MS Sans Serif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MS Sans Serif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MS Sans Serif"/>
      <family val="2"/>
    </font>
    <font>
      <sz val="12"/>
      <color indexed="2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sz val="10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Times New Roman"/>
      <family val="1"/>
    </font>
    <font>
      <b/>
      <u val="single"/>
      <sz val="10"/>
      <name val="Comic Sans MS"/>
      <family val="4"/>
    </font>
    <font>
      <i/>
      <sz val="10"/>
      <name val="Times New Roman"/>
      <family val="1"/>
    </font>
    <font>
      <sz val="10"/>
      <color indexed="8"/>
      <name val="Comic Sans MS"/>
      <family val="4"/>
    </font>
    <font>
      <sz val="10"/>
      <color indexed="10"/>
      <name val="Times New Roman"/>
      <family val="1"/>
    </font>
    <font>
      <b/>
      <sz val="12"/>
      <name val="Comic Sans MS"/>
      <family val="4"/>
    </font>
    <font>
      <sz val="20"/>
      <color indexed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Comic Sans MS"/>
      <family val="4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4.75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14" fillId="0" borderId="0">
      <alignment horizontal="center" vertical="center"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41">
    <xf numFmtId="0" fontId="0" fillId="0" borderId="0" xfId="0" applyAlignment="1">
      <alignment/>
    </xf>
    <xf numFmtId="164" fontId="2" fillId="0" borderId="10" xfId="58" applyNumberFormat="1" applyFont="1" applyBorder="1" applyAlignment="1">
      <alignment horizontal="centerContinuous" vertical="center"/>
      <protection/>
    </xf>
    <xf numFmtId="164" fontId="3" fillId="0" borderId="11" xfId="58" applyNumberFormat="1" applyFont="1" applyBorder="1" applyAlignment="1">
      <alignment horizontal="centerContinuous" vertical="center"/>
      <protection/>
    </xf>
    <xf numFmtId="164" fontId="3" fillId="0" borderId="10" xfId="58" applyNumberFormat="1" applyFont="1" applyBorder="1" applyAlignment="1">
      <alignment horizontal="centerContinuous" vertical="center"/>
      <protection/>
    </xf>
    <xf numFmtId="20" fontId="4" fillId="0" borderId="12" xfId="58" applyNumberFormat="1" applyFont="1" applyBorder="1" applyAlignment="1" quotePrefix="1">
      <alignment horizontal="center"/>
      <protection/>
    </xf>
    <xf numFmtId="0" fontId="5" fillId="0" borderId="13" xfId="58" applyFont="1" applyBorder="1" applyAlignment="1">
      <alignment horizontal="left"/>
      <protection/>
    </xf>
    <xf numFmtId="0" fontId="5" fillId="0" borderId="14" xfId="58" applyFont="1" applyBorder="1" applyAlignment="1">
      <alignment horizontal="center"/>
      <protection/>
    </xf>
    <xf numFmtId="20" fontId="4" fillId="0" borderId="15" xfId="58" applyNumberFormat="1" applyFont="1" applyBorder="1" applyAlignment="1">
      <alignment horizontal="center"/>
      <protection/>
    </xf>
    <xf numFmtId="0" fontId="5" fillId="0" borderId="16" xfId="58" applyFont="1" applyBorder="1" applyAlignment="1">
      <alignment horizontal="left"/>
      <protection/>
    </xf>
    <xf numFmtId="0" fontId="5" fillId="0" borderId="17" xfId="58" applyFont="1" applyBorder="1" applyAlignment="1">
      <alignment horizontal="center"/>
      <protection/>
    </xf>
    <xf numFmtId="0" fontId="5" fillId="0" borderId="17" xfId="58" applyFont="1" applyBorder="1" applyAlignment="1" quotePrefix="1">
      <alignment horizontal="center"/>
      <protection/>
    </xf>
    <xf numFmtId="0" fontId="5" fillId="0" borderId="17" xfId="58" applyFont="1" applyBorder="1" applyAlignment="1">
      <alignment horizontal="left"/>
      <protection/>
    </xf>
    <xf numFmtId="20" fontId="4" fillId="0" borderId="18" xfId="58" applyNumberFormat="1" applyFont="1" applyBorder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58" applyFont="1" applyBorder="1" applyAlignment="1">
      <alignment horizontal="left" vertical="center"/>
      <protection/>
    </xf>
    <xf numFmtId="0" fontId="5" fillId="0" borderId="20" xfId="58" applyFont="1" applyBorder="1" applyAlignment="1">
      <alignment horizontal="center"/>
      <protection/>
    </xf>
    <xf numFmtId="0" fontId="5" fillId="0" borderId="21" xfId="58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0" fillId="0" borderId="22" xfId="0" applyBorder="1" applyAlignment="1">
      <alignment/>
    </xf>
    <xf numFmtId="164" fontId="2" fillId="0" borderId="23" xfId="58" applyNumberFormat="1" applyFont="1" applyBorder="1" applyAlignment="1">
      <alignment horizontal="centerContinuous" vertical="center"/>
      <protection/>
    </xf>
    <xf numFmtId="164" fontId="2" fillId="0" borderId="24" xfId="58" applyNumberFormat="1" applyFont="1" applyBorder="1" applyAlignment="1">
      <alignment horizontal="centerContinuous" vertical="center"/>
      <protection/>
    </xf>
    <xf numFmtId="164" fontId="3" fillId="0" borderId="22" xfId="58" applyNumberFormat="1" applyFont="1" applyBorder="1" applyAlignment="1">
      <alignment horizontal="centerContinuous" vertical="center"/>
      <protection/>
    </xf>
    <xf numFmtId="0" fontId="8" fillId="0" borderId="25" xfId="58" applyFont="1" applyBorder="1" applyAlignment="1">
      <alignment horizontal="left" vertical="center"/>
      <protection/>
    </xf>
    <xf numFmtId="0" fontId="8" fillId="0" borderId="25" xfId="58" applyFont="1" applyBorder="1" applyAlignment="1">
      <alignment horizontal="right" vertical="center"/>
      <protection/>
    </xf>
    <xf numFmtId="0" fontId="8" fillId="0" borderId="26" xfId="58" applyFont="1" applyBorder="1" applyAlignment="1">
      <alignment horizontal="left" vertical="center"/>
      <protection/>
    </xf>
    <xf numFmtId="0" fontId="8" fillId="0" borderId="27" xfId="58" applyFont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2" fillId="0" borderId="33" xfId="58" applyNumberFormat="1" applyFont="1" applyBorder="1" applyAlignment="1">
      <alignment horizontal="centerContinuous" vertical="center"/>
      <protection/>
    </xf>
    <xf numFmtId="164" fontId="9" fillId="0" borderId="10" xfId="58" applyNumberFormat="1" applyFont="1" applyBorder="1" applyAlignment="1">
      <alignment horizontal="center" vertical="center"/>
      <protection/>
    </xf>
    <xf numFmtId="168" fontId="5" fillId="0" borderId="0" xfId="0" applyNumberFormat="1" applyFont="1" applyAlignment="1">
      <alignment horizontal="center"/>
    </xf>
    <xf numFmtId="168" fontId="7" fillId="0" borderId="34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168" fontId="10" fillId="0" borderId="40" xfId="0" applyNumberFormat="1" applyFont="1" applyBorder="1" applyAlignment="1">
      <alignment horizontal="centerContinuous"/>
    </xf>
    <xf numFmtId="0" fontId="10" fillId="0" borderId="34" xfId="0" applyFont="1" applyBorder="1" applyAlignment="1" quotePrefix="1">
      <alignment horizontal="centerContinuous"/>
    </xf>
    <xf numFmtId="0" fontId="10" fillId="0" borderId="35" xfId="0" applyFont="1" applyBorder="1" applyAlignment="1">
      <alignment horizontal="centerContinuous"/>
    </xf>
    <xf numFmtId="0" fontId="10" fillId="0" borderId="36" xfId="0" applyFont="1" applyBorder="1" applyAlignment="1">
      <alignment horizontal="centerContinuous"/>
    </xf>
    <xf numFmtId="0" fontId="10" fillId="0" borderId="41" xfId="0" applyFont="1" applyBorder="1" applyAlignment="1" quotePrefix="1">
      <alignment horizontal="centerContinuous"/>
    </xf>
    <xf numFmtId="0" fontId="10" fillId="0" borderId="42" xfId="0" applyFont="1" applyBorder="1" applyAlignment="1" quotePrefix="1">
      <alignment horizontal="centerContinuous"/>
    </xf>
    <xf numFmtId="0" fontId="10" fillId="0" borderId="43" xfId="0" applyFont="1" applyBorder="1" applyAlignment="1" quotePrefix="1">
      <alignment horizontal="centerContinuous"/>
    </xf>
    <xf numFmtId="0" fontId="10" fillId="0" borderId="0" xfId="0" applyFont="1" applyAlignment="1">
      <alignment/>
    </xf>
    <xf numFmtId="168" fontId="12" fillId="0" borderId="44" xfId="0" applyNumberFormat="1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47" xfId="58" applyFont="1" applyBorder="1" applyAlignment="1">
      <alignment horizontal="left"/>
      <protection/>
    </xf>
    <xf numFmtId="0" fontId="5" fillId="0" borderId="48" xfId="58" applyFont="1" applyBorder="1" applyAlignment="1">
      <alignment horizontal="left"/>
      <protection/>
    </xf>
    <xf numFmtId="0" fontId="5" fillId="0" borderId="10" xfId="58" applyFont="1" applyBorder="1" applyAlignment="1">
      <alignment horizontal="centerContinuous"/>
      <protection/>
    </xf>
    <xf numFmtId="0" fontId="5" fillId="0" borderId="49" xfId="58" applyFont="1" applyBorder="1" applyAlignment="1">
      <alignment horizontal="left"/>
      <protection/>
    </xf>
    <xf numFmtId="0" fontId="13" fillId="0" borderId="10" xfId="58" applyFont="1" applyBorder="1" applyAlignment="1">
      <alignment horizontal="centerContinuous"/>
      <protection/>
    </xf>
    <xf numFmtId="164" fontId="9" fillId="0" borderId="22" xfId="58" applyNumberFormat="1" applyFont="1" applyBorder="1" applyAlignment="1">
      <alignment horizontal="centerContinuous" vertical="center"/>
      <protection/>
    </xf>
    <xf numFmtId="1" fontId="5" fillId="0" borderId="50" xfId="58" applyNumberFormat="1" applyFont="1" applyFill="1" applyBorder="1" applyAlignment="1">
      <alignment horizontal="center"/>
      <protection/>
    </xf>
    <xf numFmtId="0" fontId="5" fillId="0" borderId="49" xfId="57" applyFont="1" applyFill="1" applyBorder="1" applyAlignment="1">
      <alignment horizontal="center" vertical="center"/>
      <protection/>
    </xf>
    <xf numFmtId="0" fontId="5" fillId="0" borderId="49" xfId="57" applyFont="1" applyFill="1" applyBorder="1" applyAlignment="1">
      <alignment horizontal="left" vertical="center"/>
      <protection/>
    </xf>
    <xf numFmtId="0" fontId="1" fillId="0" borderId="0" xfId="58" applyFont="1" applyAlignment="1">
      <alignment horizontal="center"/>
      <protection/>
    </xf>
    <xf numFmtId="1" fontId="3" fillId="0" borderId="50" xfId="58" applyNumberFormat="1" applyFont="1" applyBorder="1" applyAlignment="1">
      <alignment horizontal="center"/>
      <protection/>
    </xf>
    <xf numFmtId="0" fontId="15" fillId="0" borderId="24" xfId="58" applyFont="1" applyBorder="1" applyAlignment="1">
      <alignment/>
      <protection/>
    </xf>
    <xf numFmtId="1" fontId="5" fillId="0" borderId="51" xfId="58" applyNumberFormat="1" applyFont="1" applyFill="1" applyBorder="1" applyAlignment="1">
      <alignment horizontal="center"/>
      <protection/>
    </xf>
    <xf numFmtId="1" fontId="5" fillId="0" borderId="52" xfId="58" applyNumberFormat="1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57" applyFont="1" applyFill="1" applyBorder="1" applyAlignment="1">
      <alignment horizontal="center" vertical="center"/>
      <protection/>
    </xf>
    <xf numFmtId="1" fontId="5" fillId="0" borderId="11" xfId="58" applyNumberFormat="1" applyFont="1" applyFill="1" applyBorder="1" applyAlignment="1">
      <alignment horizontal="center"/>
      <protection/>
    </xf>
    <xf numFmtId="1" fontId="5" fillId="0" borderId="52" xfId="58" applyNumberFormat="1" applyFont="1" applyFill="1" applyBorder="1" applyAlignment="1">
      <alignment horizontal="center"/>
      <protection/>
    </xf>
    <xf numFmtId="0" fontId="15" fillId="0" borderId="53" xfId="58" applyFont="1" applyBorder="1" applyAlignment="1">
      <alignment/>
      <protection/>
    </xf>
    <xf numFmtId="1" fontId="3" fillId="0" borderId="54" xfId="58" applyNumberFormat="1" applyFont="1" applyBorder="1" applyAlignment="1">
      <alignment horizontal="center"/>
      <protection/>
    </xf>
    <xf numFmtId="0" fontId="15" fillId="0" borderId="24" xfId="58" applyFont="1" applyBorder="1" applyAlignment="1">
      <alignment horizontal="left"/>
      <protection/>
    </xf>
    <xf numFmtId="1" fontId="13" fillId="0" borderId="52" xfId="58" applyNumberFormat="1" applyFont="1" applyFill="1" applyBorder="1" applyAlignment="1">
      <alignment horizontal="left"/>
      <protection/>
    </xf>
    <xf numFmtId="0" fontId="5" fillId="0" borderId="47" xfId="58" applyFont="1" applyBorder="1" applyAlignment="1">
      <alignment horizontal="center"/>
      <protection/>
    </xf>
    <xf numFmtId="0" fontId="5" fillId="0" borderId="48" xfId="58" applyFont="1" applyBorder="1" applyAlignment="1">
      <alignment horizontal="center"/>
      <protection/>
    </xf>
    <xf numFmtId="170" fontId="16" fillId="0" borderId="15" xfId="42" applyNumberFormat="1" applyFont="1" applyBorder="1" applyAlignment="1">
      <alignment horizontal="center"/>
    </xf>
    <xf numFmtId="164" fontId="2" fillId="0" borderId="38" xfId="58" applyNumberFormat="1" applyFont="1" applyBorder="1" applyAlignment="1">
      <alignment horizontal="centerContinuous" vertical="center"/>
      <protection/>
    </xf>
    <xf numFmtId="164" fontId="2" fillId="0" borderId="0" xfId="58" applyNumberFormat="1" applyFont="1" applyBorder="1" applyAlignment="1">
      <alignment horizontal="centerContinuous" vertical="center"/>
      <protection/>
    </xf>
    <xf numFmtId="164" fontId="3" fillId="0" borderId="39" xfId="58" applyNumberFormat="1" applyFont="1" applyBorder="1" applyAlignment="1">
      <alignment horizontal="centerContinuous" vertical="center"/>
      <protection/>
    </xf>
    <xf numFmtId="164" fontId="9" fillId="20" borderId="24" xfId="58" applyNumberFormat="1" applyFont="1" applyFill="1" applyBorder="1" applyAlignment="1">
      <alignment horizontal="center" vertical="center"/>
      <protection/>
    </xf>
    <xf numFmtId="0" fontId="13" fillId="0" borderId="55" xfId="0" applyFont="1" applyFill="1" applyBorder="1" applyAlignment="1">
      <alignment horizontal="center"/>
    </xf>
    <xf numFmtId="164" fontId="9" fillId="20" borderId="22" xfId="58" applyNumberFormat="1" applyFont="1" applyFill="1" applyBorder="1" applyAlignment="1">
      <alignment horizontal="center" vertical="center"/>
      <protection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164" fontId="16" fillId="0" borderId="24" xfId="58" applyNumberFormat="1" applyFont="1" applyFill="1" applyBorder="1" applyAlignment="1">
      <alignment horizontal="center" vertical="center"/>
      <protection/>
    </xf>
    <xf numFmtId="0" fontId="5" fillId="0" borderId="52" xfId="0" applyFont="1" applyBorder="1" applyAlignment="1">
      <alignment/>
    </xf>
    <xf numFmtId="0" fontId="0" fillId="0" borderId="58" xfId="0" applyBorder="1" applyAlignment="1">
      <alignment/>
    </xf>
    <xf numFmtId="166" fontId="0" fillId="0" borderId="59" xfId="42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/>
    </xf>
    <xf numFmtId="166" fontId="0" fillId="0" borderId="58" xfId="42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 wrapText="1"/>
    </xf>
    <xf numFmtId="164" fontId="3" fillId="0" borderId="63" xfId="58" applyNumberFormat="1" applyFont="1" applyBorder="1" applyAlignment="1">
      <alignment horizontal="centerContinuous" vertical="center"/>
      <protection/>
    </xf>
    <xf numFmtId="0" fontId="5" fillId="0" borderId="64" xfId="58" applyFont="1" applyBorder="1" applyAlignment="1">
      <alignment horizontal="left"/>
      <protection/>
    </xf>
    <xf numFmtId="0" fontId="5" fillId="0" borderId="65" xfId="58" applyFont="1" applyBorder="1" applyAlignment="1">
      <alignment horizontal="left"/>
      <protection/>
    </xf>
    <xf numFmtId="0" fontId="0" fillId="0" borderId="66" xfId="0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58" applyFont="1" applyFill="1" applyBorder="1" applyAlignment="1" quotePrefix="1">
      <alignment horizontal="center" vertical="center"/>
      <protection/>
    </xf>
    <xf numFmtId="0" fontId="19" fillId="0" borderId="10" xfId="57" applyFont="1" applyBorder="1" applyAlignment="1">
      <alignment horizontal="left" vertical="center"/>
      <protection/>
    </xf>
    <xf numFmtId="1" fontId="19" fillId="0" borderId="11" xfId="57" applyNumberFormat="1" applyFont="1" applyBorder="1">
      <alignment horizontal="center" vertical="center"/>
      <protection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20" fillId="20" borderId="23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0" fontId="5" fillId="0" borderId="67" xfId="58" applyFont="1" applyBorder="1" applyAlignment="1">
      <alignment horizontal="left"/>
      <protection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0" fillId="0" borderId="0" xfId="0" applyFill="1" applyBorder="1" applyAlignment="1">
      <alignment/>
    </xf>
    <xf numFmtId="1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37" xfId="0" applyFill="1" applyBorder="1" applyAlignment="1">
      <alignment/>
    </xf>
    <xf numFmtId="0" fontId="7" fillId="0" borderId="68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69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7" fillId="0" borderId="0" xfId="0" applyFont="1" applyBorder="1" applyAlignment="1">
      <alignment wrapText="1"/>
    </xf>
    <xf numFmtId="166" fontId="0" fillId="0" borderId="59" xfId="42" applyNumberFormat="1" applyFont="1" applyBorder="1" applyAlignment="1">
      <alignment textRotation="90"/>
    </xf>
    <xf numFmtId="0" fontId="0" fillId="0" borderId="60" xfId="0" applyNumberFormat="1" applyFont="1" applyFill="1" applyBorder="1" applyAlignment="1">
      <alignment horizontal="center" textRotation="90"/>
    </xf>
    <xf numFmtId="0" fontId="0" fillId="0" borderId="61" xfId="0" applyNumberFormat="1" applyFont="1" applyFill="1" applyBorder="1" applyAlignment="1">
      <alignment horizontal="center" textRotation="90"/>
    </xf>
    <xf numFmtId="165" fontId="6" fillId="17" borderId="68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166" fontId="0" fillId="0" borderId="72" xfId="42" applyNumberFormat="1" applyFont="1" applyBorder="1" applyAlignment="1">
      <alignment vertical="top"/>
    </xf>
    <xf numFmtId="0" fontId="0" fillId="0" borderId="73" xfId="0" applyFont="1" applyBorder="1" applyAlignment="1">
      <alignment vertical="top"/>
    </xf>
    <xf numFmtId="0" fontId="0" fillId="0" borderId="74" xfId="0" applyFont="1" applyBorder="1" applyAlignment="1">
      <alignment vertical="top"/>
    </xf>
    <xf numFmtId="166" fontId="0" fillId="0" borderId="59" xfId="42" applyNumberFormat="1" applyFont="1" applyBorder="1" applyAlignment="1">
      <alignment vertical="top"/>
    </xf>
    <xf numFmtId="0" fontId="0" fillId="0" borderId="68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21" fillId="0" borderId="73" xfId="0" applyFont="1" applyBorder="1" applyAlignment="1">
      <alignment horizontal="left" vertical="top" wrapText="1"/>
    </xf>
    <xf numFmtId="0" fontId="21" fillId="0" borderId="68" xfId="0" applyFont="1" applyBorder="1" applyAlignment="1">
      <alignment horizontal="left" vertical="top" wrapText="1"/>
    </xf>
    <xf numFmtId="0" fontId="0" fillId="0" borderId="45" xfId="0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78" xfId="0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3" fillId="0" borderId="5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21" fillId="0" borderId="68" xfId="0" applyFont="1" applyFill="1" applyBorder="1" applyAlignment="1">
      <alignment horizontal="left" vertical="top" wrapText="1"/>
    </xf>
    <xf numFmtId="2" fontId="7" fillId="0" borderId="32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 wrapText="1"/>
    </xf>
    <xf numFmtId="2" fontId="0" fillId="0" borderId="42" xfId="0" applyNumberFormat="1" applyFont="1" applyBorder="1" applyAlignment="1">
      <alignment horizontal="center" wrapText="1"/>
    </xf>
    <xf numFmtId="2" fontId="0" fillId="0" borderId="81" xfId="0" applyNumberFormat="1" applyFont="1" applyBorder="1" applyAlignment="1">
      <alignment horizontal="center" wrapText="1"/>
    </xf>
    <xf numFmtId="2" fontId="0" fillId="0" borderId="34" xfId="42" applyNumberFormat="1" applyFont="1" applyBorder="1" applyAlignment="1">
      <alignment horizontal="center" wrapText="1"/>
    </xf>
    <xf numFmtId="2" fontId="0" fillId="0" borderId="43" xfId="42" applyNumberFormat="1" applyFont="1" applyBorder="1" applyAlignment="1">
      <alignment horizontal="center" wrapText="1"/>
    </xf>
    <xf numFmtId="2" fontId="21" fillId="0" borderId="72" xfId="0" applyNumberFormat="1" applyFont="1" applyFill="1" applyBorder="1" applyAlignment="1">
      <alignment horizontal="center" vertical="top"/>
    </xf>
    <xf numFmtId="2" fontId="21" fillId="0" borderId="74" xfId="0" applyNumberFormat="1" applyFont="1" applyFill="1" applyBorder="1" applyAlignment="1">
      <alignment horizontal="center" vertical="top"/>
    </xf>
    <xf numFmtId="2" fontId="0" fillId="0" borderId="82" xfId="0" applyNumberFormat="1" applyFont="1" applyBorder="1" applyAlignment="1">
      <alignment horizontal="center" vertical="top"/>
    </xf>
    <xf numFmtId="2" fontId="0" fillId="0" borderId="83" xfId="42" applyNumberFormat="1" applyFont="1" applyBorder="1" applyAlignment="1">
      <alignment horizontal="center" vertical="top"/>
    </xf>
    <xf numFmtId="2" fontId="0" fillId="0" borderId="84" xfId="42" applyNumberFormat="1" applyFont="1" applyBorder="1" applyAlignment="1">
      <alignment horizontal="center" vertical="top"/>
    </xf>
    <xf numFmtId="2" fontId="21" fillId="0" borderId="59" xfId="0" applyNumberFormat="1" applyFont="1" applyFill="1" applyBorder="1" applyAlignment="1">
      <alignment horizontal="center" vertical="top"/>
    </xf>
    <xf numFmtId="2" fontId="21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Border="1" applyAlignment="1">
      <alignment horizontal="center" vertical="top"/>
    </xf>
    <xf numFmtId="2" fontId="0" fillId="0" borderId="70" xfId="42" applyNumberFormat="1" applyFont="1" applyBorder="1" applyAlignment="1">
      <alignment horizontal="center" vertical="top"/>
    </xf>
    <xf numFmtId="2" fontId="0" fillId="0" borderId="61" xfId="42" applyNumberFormat="1" applyFont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2" fontId="7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2" fontId="0" fillId="0" borderId="86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2" fontId="21" fillId="0" borderId="62" xfId="0" applyNumberFormat="1" applyFont="1" applyFill="1" applyBorder="1" applyAlignment="1">
      <alignment horizontal="center" vertical="top"/>
    </xf>
    <xf numFmtId="2" fontId="21" fillId="0" borderId="7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9" fillId="20" borderId="87" xfId="0" applyFont="1" applyFill="1" applyBorder="1" applyAlignment="1">
      <alignment/>
    </xf>
    <xf numFmtId="0" fontId="29" fillId="20" borderId="28" xfId="0" applyFont="1" applyFill="1" applyBorder="1" applyAlignment="1">
      <alignment/>
    </xf>
    <xf numFmtId="2" fontId="30" fillId="20" borderId="88" xfId="0" applyNumberFormat="1" applyFont="1" applyFill="1" applyBorder="1" applyAlignment="1">
      <alignment horizontal="center"/>
    </xf>
    <xf numFmtId="2" fontId="30" fillId="20" borderId="31" xfId="0" applyNumberFormat="1" applyFont="1" applyFill="1" applyBorder="1" applyAlignment="1">
      <alignment horizontal="center"/>
    </xf>
    <xf numFmtId="2" fontId="31" fillId="20" borderId="88" xfId="0" applyNumberFormat="1" applyFont="1" applyFill="1" applyBorder="1" applyAlignment="1">
      <alignment horizontal="center"/>
    </xf>
    <xf numFmtId="2" fontId="31" fillId="0" borderId="88" xfId="0" applyNumberFormat="1" applyFont="1" applyBorder="1" applyAlignment="1">
      <alignment horizontal="center"/>
    </xf>
    <xf numFmtId="1" fontId="31" fillId="0" borderId="88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8" fillId="0" borderId="78" xfId="0" applyFont="1" applyBorder="1" applyAlignment="1">
      <alignment/>
    </xf>
    <xf numFmtId="0" fontId="28" fillId="0" borderId="0" xfId="0" applyFont="1" applyAlignment="1">
      <alignment horizontal="center"/>
    </xf>
    <xf numFmtId="0" fontId="32" fillId="20" borderId="89" xfId="0" applyFont="1" applyFill="1" applyBorder="1" applyAlignment="1">
      <alignment/>
    </xf>
    <xf numFmtId="0" fontId="32" fillId="20" borderId="76" xfId="0" applyFont="1" applyFill="1" applyBorder="1" applyAlignment="1">
      <alignment/>
    </xf>
    <xf numFmtId="2" fontId="30" fillId="20" borderId="90" xfId="0" applyNumberFormat="1" applyFont="1" applyFill="1" applyBorder="1" applyAlignment="1">
      <alignment horizontal="center"/>
    </xf>
    <xf numFmtId="2" fontId="30" fillId="20" borderId="91" xfId="0" applyNumberFormat="1" applyFont="1" applyFill="1" applyBorder="1" applyAlignment="1">
      <alignment horizontal="center"/>
    </xf>
    <xf numFmtId="2" fontId="31" fillId="20" borderId="76" xfId="0" applyNumberFormat="1" applyFont="1" applyFill="1" applyBorder="1" applyAlignment="1">
      <alignment horizontal="center"/>
    </xf>
    <xf numFmtId="2" fontId="31" fillId="0" borderId="90" xfId="0" applyNumberFormat="1" applyFont="1" applyBorder="1" applyAlignment="1">
      <alignment horizontal="center"/>
    </xf>
    <xf numFmtId="22" fontId="31" fillId="0" borderId="90" xfId="0" applyNumberFormat="1" applyFont="1" applyBorder="1" applyAlignment="1">
      <alignment horizontal="center"/>
    </xf>
    <xf numFmtId="22" fontId="31" fillId="0" borderId="91" xfId="0" applyNumberFormat="1" applyFont="1" applyBorder="1" applyAlignment="1">
      <alignment horizontal="center"/>
    </xf>
    <xf numFmtId="1" fontId="31" fillId="0" borderId="9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32" fillId="0" borderId="79" xfId="0" applyFont="1" applyBorder="1" applyAlignment="1">
      <alignment/>
    </xf>
    <xf numFmtId="2" fontId="30" fillId="0" borderId="76" xfId="0" applyNumberFormat="1" applyFont="1" applyBorder="1" applyAlignment="1">
      <alignment horizontal="center"/>
    </xf>
    <xf numFmtId="2" fontId="30" fillId="0" borderId="32" xfId="0" applyNumberFormat="1" applyFont="1" applyBorder="1" applyAlignment="1">
      <alignment horizontal="center"/>
    </xf>
    <xf numFmtId="2" fontId="31" fillId="0" borderId="76" xfId="0" applyNumberFormat="1" applyFont="1" applyBorder="1" applyAlignment="1">
      <alignment horizontal="center"/>
    </xf>
    <xf numFmtId="22" fontId="31" fillId="0" borderId="76" xfId="0" applyNumberFormat="1" applyFont="1" applyBorder="1" applyAlignment="1">
      <alignment horizontal="center"/>
    </xf>
    <xf numFmtId="22" fontId="31" fillId="0" borderId="32" xfId="0" applyNumberFormat="1" applyFont="1" applyBorder="1" applyAlignment="1">
      <alignment horizontal="center"/>
    </xf>
    <xf numFmtId="1" fontId="31" fillId="0" borderId="76" xfId="0" applyNumberFormat="1" applyFont="1" applyBorder="1" applyAlignment="1">
      <alignment horizontal="center"/>
    </xf>
    <xf numFmtId="0" fontId="29" fillId="0" borderId="79" xfId="0" applyFont="1" applyBorder="1" applyAlignment="1">
      <alignment/>
    </xf>
    <xf numFmtId="0" fontId="29" fillId="20" borderId="29" xfId="0" applyFont="1" applyFill="1" applyBorder="1" applyAlignment="1">
      <alignment/>
    </xf>
    <xf numFmtId="2" fontId="29" fillId="0" borderId="76" xfId="0" applyNumberFormat="1" applyFont="1" applyBorder="1" applyAlignment="1">
      <alignment horizontal="center"/>
    </xf>
    <xf numFmtId="2" fontId="28" fillId="0" borderId="76" xfId="0" applyNumberFormat="1" applyFont="1" applyBorder="1" applyAlignment="1">
      <alignment horizontal="center"/>
    </xf>
    <xf numFmtId="22" fontId="28" fillId="24" borderId="76" xfId="0" applyNumberFormat="1" applyFont="1" applyFill="1" applyBorder="1" applyAlignment="1" quotePrefix="1">
      <alignment horizontal="center"/>
    </xf>
    <xf numFmtId="22" fontId="28" fillId="24" borderId="76" xfId="0" applyNumberFormat="1" applyFont="1" applyFill="1" applyBorder="1" applyAlignment="1">
      <alignment horizontal="center"/>
    </xf>
    <xf numFmtId="2" fontId="33" fillId="0" borderId="76" xfId="0" applyNumberFormat="1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79" xfId="0" applyFont="1" applyBorder="1" applyAlignment="1" quotePrefix="1">
      <alignment/>
    </xf>
    <xf numFmtId="2" fontId="29" fillId="0" borderId="76" xfId="0" applyNumberFormat="1" applyFont="1" applyFill="1" applyBorder="1" applyAlignment="1">
      <alignment horizontal="center"/>
    </xf>
    <xf numFmtId="2" fontId="28" fillId="0" borderId="76" xfId="0" applyNumberFormat="1" applyFont="1" applyFill="1" applyBorder="1" applyAlignment="1">
      <alignment horizontal="center"/>
    </xf>
    <xf numFmtId="2" fontId="33" fillId="0" borderId="7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22" fontId="28" fillId="24" borderId="32" xfId="0" applyNumberFormat="1" applyFont="1" applyFill="1" applyBorder="1" applyAlignment="1">
      <alignment horizontal="center"/>
    </xf>
    <xf numFmtId="2" fontId="34" fillId="0" borderId="76" xfId="0" applyNumberFormat="1" applyFont="1" applyFill="1" applyBorder="1" applyAlignment="1">
      <alignment horizontal="center"/>
    </xf>
    <xf numFmtId="22" fontId="28" fillId="25" borderId="32" xfId="0" applyNumberFormat="1" applyFont="1" applyFill="1" applyBorder="1" applyAlignment="1">
      <alignment horizontal="center"/>
    </xf>
    <xf numFmtId="2" fontId="31" fillId="20" borderId="29" xfId="0" applyNumberFormat="1" applyFont="1" applyFill="1" applyBorder="1" applyAlignment="1">
      <alignment horizontal="center"/>
    </xf>
    <xf numFmtId="22" fontId="28" fillId="25" borderId="76" xfId="0" applyNumberFormat="1" applyFont="1" applyFill="1" applyBorder="1" applyAlignment="1" quotePrefix="1">
      <alignment horizontal="center"/>
    </xf>
    <xf numFmtId="22" fontId="28" fillId="25" borderId="32" xfId="0" applyNumberFormat="1" applyFont="1" applyFill="1" applyBorder="1" applyAlignment="1" quotePrefix="1">
      <alignment horizontal="center"/>
    </xf>
    <xf numFmtId="22" fontId="35" fillId="25" borderId="32" xfId="0" applyNumberFormat="1" applyFont="1" applyFill="1" applyBorder="1" applyAlignment="1" quotePrefix="1">
      <alignment horizontal="center"/>
    </xf>
    <xf numFmtId="0" fontId="24" fillId="0" borderId="0" xfId="0" applyFont="1" applyAlignment="1">
      <alignment/>
    </xf>
    <xf numFmtId="22" fontId="28" fillId="25" borderId="76" xfId="0" applyNumberFormat="1" applyFont="1" applyFill="1" applyBorder="1" applyAlignment="1">
      <alignment horizontal="center"/>
    </xf>
    <xf numFmtId="2" fontId="29" fillId="0" borderId="32" xfId="0" applyNumberFormat="1" applyFont="1" applyBorder="1" applyAlignment="1">
      <alignment horizontal="center"/>
    </xf>
    <xf numFmtId="2" fontId="28" fillId="20" borderId="76" xfId="0" applyNumberFormat="1" applyFont="1" applyFill="1" applyBorder="1" applyAlignment="1">
      <alignment horizontal="center"/>
    </xf>
    <xf numFmtId="22" fontId="28" fillId="0" borderId="76" xfId="0" applyNumberFormat="1" applyFont="1" applyFill="1" applyBorder="1" applyAlignment="1">
      <alignment horizontal="center"/>
    </xf>
    <xf numFmtId="22" fontId="28" fillId="0" borderId="32" xfId="0" applyNumberFormat="1" applyFont="1" applyFill="1" applyBorder="1" applyAlignment="1">
      <alignment horizontal="center"/>
    </xf>
    <xf numFmtId="1" fontId="28" fillId="0" borderId="76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30" fillId="0" borderId="89" xfId="0" applyFont="1" applyBorder="1" applyAlignment="1">
      <alignment/>
    </xf>
    <xf numFmtId="0" fontId="29" fillId="20" borderId="30" xfId="0" applyFont="1" applyFill="1" applyBorder="1" applyAlignment="1">
      <alignment/>
    </xf>
    <xf numFmtId="2" fontId="36" fillId="24" borderId="90" xfId="0" applyNumberFormat="1" applyFont="1" applyFill="1" applyBorder="1" applyAlignment="1">
      <alignment horizontal="center"/>
    </xf>
    <xf numFmtId="2" fontId="36" fillId="24" borderId="91" xfId="0" applyNumberFormat="1" applyFont="1" applyFill="1" applyBorder="1" applyAlignment="1">
      <alignment horizontal="center"/>
    </xf>
    <xf numFmtId="2" fontId="28" fillId="20" borderId="90" xfId="0" applyNumberFormat="1" applyFont="1" applyFill="1" applyBorder="1" applyAlignment="1">
      <alignment horizontal="center"/>
    </xf>
    <xf numFmtId="2" fontId="28" fillId="0" borderId="90" xfId="0" applyNumberFormat="1" applyFont="1" applyBorder="1" applyAlignment="1">
      <alignment horizontal="center"/>
    </xf>
    <xf numFmtId="22" fontId="28" fillId="0" borderId="90" xfId="0" applyNumberFormat="1" applyFont="1" applyFill="1" applyBorder="1" applyAlignment="1">
      <alignment horizontal="center"/>
    </xf>
    <xf numFmtId="22" fontId="28" fillId="0" borderId="91" xfId="0" applyNumberFormat="1" applyFont="1" applyFill="1" applyBorder="1" applyAlignment="1">
      <alignment horizontal="center"/>
    </xf>
    <xf numFmtId="1" fontId="28" fillId="0" borderId="9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 horizontal="center"/>
    </xf>
    <xf numFmtId="22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left"/>
    </xf>
    <xf numFmtId="14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3" fontId="36" fillId="24" borderId="68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2" fontId="31" fillId="24" borderId="68" xfId="0" applyNumberFormat="1" applyFont="1" applyFill="1" applyBorder="1" applyAlignment="1">
      <alignment horizontal="center"/>
    </xf>
    <xf numFmtId="22" fontId="24" fillId="0" borderId="0" xfId="0" applyNumberFormat="1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68" xfId="0" applyBorder="1" applyAlignment="1">
      <alignment/>
    </xf>
    <xf numFmtId="171" fontId="0" fillId="0" borderId="92" xfId="0" applyNumberFormat="1" applyBorder="1" applyAlignment="1">
      <alignment/>
    </xf>
    <xf numFmtId="171" fontId="0" fillId="0" borderId="3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9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93" xfId="0" applyNumberFormat="1" applyBorder="1" applyAlignment="1">
      <alignment/>
    </xf>
    <xf numFmtId="171" fontId="0" fillId="0" borderId="94" xfId="0" applyNumberFormat="1" applyBorder="1" applyAlignment="1">
      <alignment/>
    </xf>
    <xf numFmtId="171" fontId="0" fillId="0" borderId="62" xfId="0" applyNumberFormat="1" applyBorder="1" applyAlignment="1">
      <alignment/>
    </xf>
    <xf numFmtId="0" fontId="19" fillId="0" borderId="10" xfId="57" applyFont="1" applyBorder="1" applyAlignment="1">
      <alignment horizontal="right" vertical="center"/>
      <protection/>
    </xf>
    <xf numFmtId="0" fontId="15" fillId="0" borderId="50" xfId="58" applyFont="1" applyBorder="1" applyAlignment="1">
      <alignment/>
      <protection/>
    </xf>
    <xf numFmtId="0" fontId="10" fillId="0" borderId="75" xfId="0" applyFont="1" applyBorder="1" applyAlignment="1">
      <alignment horizontal="centerContinuous"/>
    </xf>
    <xf numFmtId="0" fontId="12" fillId="0" borderId="76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165" fontId="0" fillId="0" borderId="96" xfId="0" applyNumberFormat="1" applyFont="1" applyBorder="1" applyAlignment="1">
      <alignment horizontal="left" vertical="top"/>
    </xf>
    <xf numFmtId="2" fontId="0" fillId="0" borderId="96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0" fontId="5" fillId="0" borderId="16" xfId="58" applyFont="1" applyBorder="1" applyAlignment="1">
      <alignment horizontal="left" wrapText="1"/>
      <protection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2" fontId="40" fillId="0" borderId="76" xfId="0" applyNumberFormat="1" applyFont="1" applyBorder="1" applyAlignment="1">
      <alignment horizontal="center"/>
    </xf>
    <xf numFmtId="2" fontId="40" fillId="0" borderId="76" xfId="0" applyNumberFormat="1" applyFont="1" applyFill="1" applyBorder="1" applyAlignment="1">
      <alignment horizontal="center"/>
    </xf>
    <xf numFmtId="0" fontId="5" fillId="0" borderId="97" xfId="58" applyFont="1" applyBorder="1" applyAlignment="1">
      <alignment horizontal="left"/>
      <protection/>
    </xf>
    <xf numFmtId="0" fontId="5" fillId="0" borderId="52" xfId="58" applyFont="1" applyBorder="1" applyAlignment="1">
      <alignment horizontal="centerContinuous"/>
      <protection/>
    </xf>
    <xf numFmtId="20" fontId="4" fillId="0" borderId="12" xfId="58" applyNumberFormat="1" applyFont="1" applyBorder="1" applyAlignment="1">
      <alignment horizontal="center"/>
      <protection/>
    </xf>
    <xf numFmtId="0" fontId="5" fillId="0" borderId="98" xfId="58" applyFont="1" applyBorder="1" applyAlignment="1">
      <alignment horizontal="left"/>
      <protection/>
    </xf>
    <xf numFmtId="0" fontId="5" fillId="0" borderId="76" xfId="58" applyFont="1" applyBorder="1" applyAlignment="1">
      <alignment horizontal="left"/>
      <protection/>
    </xf>
    <xf numFmtId="2" fontId="0" fillId="0" borderId="59" xfId="42" applyNumberFormat="1" applyFont="1" applyBorder="1" applyAlignment="1">
      <alignment horizontal="center" vertical="top"/>
    </xf>
    <xf numFmtId="2" fontId="0" fillId="0" borderId="70" xfId="42" applyNumberFormat="1" applyFont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Border="1" applyAlignment="1">
      <alignment horizontal="center" vertical="top"/>
    </xf>
    <xf numFmtId="2" fontId="12" fillId="0" borderId="59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2" fontId="0" fillId="0" borderId="59" xfId="0" applyNumberFormat="1" applyFont="1" applyFill="1" applyBorder="1" applyAlignment="1">
      <alignment horizontal="center" vertical="top"/>
    </xf>
    <xf numFmtId="165" fontId="0" fillId="0" borderId="96" xfId="0" applyNumberFormat="1" applyFont="1" applyFill="1" applyBorder="1" applyAlignment="1">
      <alignment horizontal="left" vertical="top"/>
    </xf>
    <xf numFmtId="0" fontId="0" fillId="0" borderId="80" xfId="0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68" xfId="0" applyFont="1" applyFill="1" applyBorder="1" applyAlignment="1">
      <alignment wrapText="1"/>
    </xf>
    <xf numFmtId="0" fontId="12" fillId="0" borderId="6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2" fontId="0" fillId="0" borderId="70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166" fontId="0" fillId="0" borderId="59" xfId="42" applyNumberFormat="1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61" xfId="0" applyFont="1" applyFill="1" applyBorder="1" applyAlignment="1">
      <alignment vertical="top"/>
    </xf>
    <xf numFmtId="2" fontId="0" fillId="24" borderId="59" xfId="0" applyNumberFormat="1" applyFont="1" applyFill="1" applyBorder="1" applyAlignment="1">
      <alignment horizontal="center" vertical="top"/>
    </xf>
    <xf numFmtId="2" fontId="0" fillId="24" borderId="70" xfId="0" applyNumberFormat="1" applyFont="1" applyFill="1" applyBorder="1" applyAlignment="1">
      <alignment horizontal="center" vertical="top"/>
    </xf>
    <xf numFmtId="2" fontId="0" fillId="24" borderId="61" xfId="42" applyNumberFormat="1" applyFont="1" applyFill="1" applyBorder="1" applyAlignment="1">
      <alignment horizontal="center" vertical="top"/>
    </xf>
    <xf numFmtId="166" fontId="0" fillId="24" borderId="59" xfId="42" applyNumberFormat="1" applyFont="1" applyFill="1" applyBorder="1" applyAlignment="1">
      <alignment vertical="top"/>
    </xf>
    <xf numFmtId="2" fontId="0" fillId="24" borderId="85" xfId="0" applyNumberFormat="1" applyFont="1" applyFill="1" applyBorder="1" applyAlignment="1">
      <alignment horizontal="center" vertical="top"/>
    </xf>
    <xf numFmtId="2" fontId="0" fillId="24" borderId="70" xfId="42" applyNumberFormat="1" applyFont="1" applyFill="1" applyBorder="1" applyAlignment="1">
      <alignment horizontal="center" vertical="top"/>
    </xf>
    <xf numFmtId="0" fontId="0" fillId="24" borderId="68" xfId="0" applyFont="1" applyFill="1" applyBorder="1" applyAlignment="1">
      <alignment vertical="top"/>
    </xf>
    <xf numFmtId="0" fontId="0" fillId="24" borderId="61" xfId="0" applyFont="1" applyFill="1" applyBorder="1" applyAlignment="1">
      <alignment vertical="top"/>
    </xf>
    <xf numFmtId="0" fontId="0" fillId="0" borderId="32" xfId="0" applyBorder="1" applyAlignment="1">
      <alignment horizontal="center"/>
    </xf>
    <xf numFmtId="2" fontId="7" fillId="0" borderId="99" xfId="0" applyNumberFormat="1" applyFont="1" applyBorder="1" applyAlignment="1">
      <alignment wrapText="1"/>
    </xf>
    <xf numFmtId="2" fontId="0" fillId="0" borderId="99" xfId="0" applyNumberFormat="1" applyFont="1" applyBorder="1" applyAlignment="1">
      <alignment/>
    </xf>
    <xf numFmtId="2" fontId="0" fillId="0" borderId="99" xfId="0" applyNumberFormat="1" applyBorder="1" applyAlignment="1">
      <alignment/>
    </xf>
    <xf numFmtId="2" fontId="0" fillId="0" borderId="99" xfId="42" applyNumberFormat="1" applyFont="1" applyBorder="1" applyAlignment="1">
      <alignment horizontal="center" vertical="top"/>
    </xf>
    <xf numFmtId="2" fontId="0" fillId="0" borderId="100" xfId="42" applyNumberFormat="1" applyFont="1" applyBorder="1" applyAlignment="1">
      <alignment horizontal="center" vertical="top"/>
    </xf>
    <xf numFmtId="0" fontId="0" fillId="0" borderId="99" xfId="0" applyBorder="1" applyAlignment="1">
      <alignment/>
    </xf>
    <xf numFmtId="0" fontId="0" fillId="0" borderId="99" xfId="0" applyBorder="1" applyAlignment="1">
      <alignment wrapText="1"/>
    </xf>
    <xf numFmtId="165" fontId="0" fillId="0" borderId="101" xfId="0" applyNumberFormat="1" applyFont="1" applyBorder="1" applyAlignment="1">
      <alignment horizontal="left" vertical="top"/>
    </xf>
    <xf numFmtId="0" fontId="12" fillId="0" borderId="102" xfId="0" applyFont="1" applyBorder="1" applyAlignment="1">
      <alignment wrapText="1"/>
    </xf>
    <xf numFmtId="168" fontId="12" fillId="4" borderId="44" xfId="0" applyNumberFormat="1" applyFont="1" applyFill="1" applyBorder="1" applyAlignment="1">
      <alignment horizontal="center"/>
    </xf>
    <xf numFmtId="0" fontId="21" fillId="24" borderId="68" xfId="0" applyFont="1" applyFill="1" applyBorder="1" applyAlignment="1">
      <alignment horizontal="left" vertical="top" wrapText="1"/>
    </xf>
    <xf numFmtId="2" fontId="0" fillId="0" borderId="69" xfId="0" applyNumberFormat="1" applyFont="1" applyFill="1" applyBorder="1" applyAlignment="1">
      <alignment horizontal="center" vertical="top" wrapText="1"/>
    </xf>
    <xf numFmtId="2" fontId="0" fillId="0" borderId="68" xfId="0" applyNumberFormat="1" applyFont="1" applyFill="1" applyBorder="1" applyAlignment="1">
      <alignment horizontal="center" vertical="top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0" fontId="43" fillId="0" borderId="60" xfId="0" applyFont="1" applyFill="1" applyBorder="1" applyAlignment="1">
      <alignment horizontal="left" vertical="top" wrapText="1"/>
    </xf>
    <xf numFmtId="2" fontId="7" fillId="24" borderId="0" xfId="0" applyNumberFormat="1" applyFont="1" applyFill="1" applyAlignment="1" quotePrefix="1">
      <alignment horizontal="left" wrapText="1"/>
    </xf>
    <xf numFmtId="2" fontId="0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12" fillId="0" borderId="59" xfId="0" applyNumberFormat="1" applyFont="1" applyFill="1" applyBorder="1" applyAlignment="1">
      <alignment horizontal="center" vertical="top"/>
    </xf>
    <xf numFmtId="2" fontId="0" fillId="6" borderId="59" xfId="0" applyNumberFormat="1" applyFont="1" applyFill="1" applyBorder="1" applyAlignment="1">
      <alignment horizontal="center" vertical="top"/>
    </xf>
    <xf numFmtId="2" fontId="0" fillId="6" borderId="70" xfId="0" applyNumberFormat="1" applyFont="1" applyFill="1" applyBorder="1" applyAlignment="1">
      <alignment horizontal="center" vertical="top"/>
    </xf>
    <xf numFmtId="2" fontId="0" fillId="6" borderId="61" xfId="0" applyNumberFormat="1" applyFont="1" applyFill="1" applyBorder="1" applyAlignment="1">
      <alignment horizontal="center" vertical="top"/>
    </xf>
    <xf numFmtId="2" fontId="0" fillId="6" borderId="85" xfId="0" applyNumberFormat="1" applyFont="1" applyFill="1" applyBorder="1" applyAlignment="1">
      <alignment horizontal="center" vertical="top"/>
    </xf>
    <xf numFmtId="2" fontId="0" fillId="6" borderId="70" xfId="42" applyNumberFormat="1" applyFont="1" applyFill="1" applyBorder="1" applyAlignment="1">
      <alignment horizontal="center" vertical="top"/>
    </xf>
    <xf numFmtId="166" fontId="0" fillId="6" borderId="59" xfId="42" applyNumberFormat="1" applyFont="1" applyFill="1" applyBorder="1" applyAlignment="1">
      <alignment vertical="top"/>
    </xf>
    <xf numFmtId="0" fontId="0" fillId="6" borderId="68" xfId="0" applyFont="1" applyFill="1" applyBorder="1" applyAlignment="1">
      <alignment vertical="top"/>
    </xf>
    <xf numFmtId="0" fontId="0" fillId="6" borderId="61" xfId="0" applyFont="1" applyFill="1" applyBorder="1" applyAlignment="1">
      <alignment vertical="top"/>
    </xf>
    <xf numFmtId="2" fontId="0" fillId="6" borderId="59" xfId="0" applyNumberFormat="1" applyFont="1" applyFill="1" applyBorder="1" applyAlignment="1">
      <alignment horizontal="center" vertical="top"/>
    </xf>
    <xf numFmtId="2" fontId="0" fillId="6" borderId="61" xfId="0" applyNumberFormat="1" applyFont="1" applyFill="1" applyBorder="1" applyAlignment="1">
      <alignment horizontal="center" vertical="top"/>
    </xf>
    <xf numFmtId="2" fontId="0" fillId="6" borderId="70" xfId="42" applyNumberFormat="1" applyFont="1" applyFill="1" applyBorder="1" applyAlignment="1">
      <alignment horizontal="center" vertical="top"/>
    </xf>
    <xf numFmtId="2" fontId="0" fillId="6" borderId="70" xfId="42" applyNumberFormat="1" applyFont="1" applyFill="1" applyBorder="1" applyAlignment="1">
      <alignment horizontal="center" vertical="top"/>
    </xf>
    <xf numFmtId="2" fontId="0" fillId="6" borderId="59" xfId="42" applyNumberFormat="1" applyFont="1" applyFill="1" applyBorder="1" applyAlignment="1">
      <alignment horizontal="center" vertical="top"/>
    </xf>
    <xf numFmtId="2" fontId="0" fillId="6" borderId="70" xfId="42" applyNumberFormat="1" applyFont="1" applyFill="1" applyBorder="1" applyAlignment="1">
      <alignment horizontal="center" vertical="top"/>
    </xf>
    <xf numFmtId="2" fontId="0" fillId="6" borderId="59" xfId="42" applyNumberFormat="1" applyFont="1" applyFill="1" applyBorder="1" applyAlignment="1">
      <alignment horizontal="center" vertical="top"/>
    </xf>
    <xf numFmtId="2" fontId="0" fillId="6" borderId="61" xfId="0" applyNumberFormat="1" applyFont="1" applyFill="1" applyBorder="1" applyAlignment="1">
      <alignment horizontal="center" vertical="top"/>
    </xf>
    <xf numFmtId="2" fontId="12" fillId="6" borderId="59" xfId="0" applyNumberFormat="1" applyFont="1" applyFill="1" applyBorder="1" applyAlignment="1">
      <alignment horizontal="center" vertical="top"/>
    </xf>
    <xf numFmtId="2" fontId="0" fillId="6" borderId="70" xfId="0" applyNumberFormat="1" applyFont="1" applyFill="1" applyBorder="1" applyAlignment="1">
      <alignment horizontal="center" vertical="top"/>
    </xf>
    <xf numFmtId="2" fontId="0" fillId="6" borderId="61" xfId="0" applyNumberFormat="1" applyFont="1" applyFill="1" applyBorder="1" applyAlignment="1">
      <alignment horizontal="center" vertical="top"/>
    </xf>
    <xf numFmtId="2" fontId="0" fillId="6" borderId="85" xfId="0" applyNumberFormat="1" applyFont="1" applyFill="1" applyBorder="1" applyAlignment="1">
      <alignment horizontal="center" vertical="top"/>
    </xf>
    <xf numFmtId="2" fontId="12" fillId="6" borderId="59" xfId="0" applyNumberFormat="1" applyFont="1" applyFill="1" applyBorder="1" applyAlignment="1">
      <alignment horizontal="center" vertical="top"/>
    </xf>
    <xf numFmtId="2" fontId="0" fillId="6" borderId="69" xfId="42" applyNumberFormat="1" applyFont="1" applyFill="1" applyBorder="1" applyAlignment="1">
      <alignment horizontal="center" vertical="top"/>
    </xf>
    <xf numFmtId="2" fontId="0" fillId="6" borderId="69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2" fontId="0" fillId="6" borderId="61" xfId="42" applyNumberFormat="1" applyFont="1" applyFill="1" applyBorder="1" applyAlignment="1">
      <alignment horizontal="center" vertical="top"/>
    </xf>
    <xf numFmtId="2" fontId="0" fillId="6" borderId="61" xfId="42" applyNumberFormat="1" applyFont="1" applyFill="1" applyBorder="1" applyAlignment="1">
      <alignment horizontal="center" vertical="top"/>
    </xf>
    <xf numFmtId="2" fontId="0" fillId="6" borderId="61" xfId="42" applyNumberFormat="1" applyFont="1" applyFill="1" applyBorder="1" applyAlignment="1">
      <alignment horizontal="center" vertical="top"/>
    </xf>
    <xf numFmtId="2" fontId="0" fillId="6" borderId="61" xfId="42" applyNumberFormat="1" applyFont="1" applyFill="1" applyBorder="1" applyAlignment="1">
      <alignment horizontal="center" vertical="top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166" fontId="0" fillId="0" borderId="59" xfId="42" applyNumberFormat="1" applyFont="1" applyFill="1" applyBorder="1" applyAlignment="1">
      <alignment vertical="top"/>
    </xf>
    <xf numFmtId="0" fontId="0" fillId="0" borderId="68" xfId="0" applyFont="1" applyFill="1" applyBorder="1" applyAlignment="1">
      <alignment vertical="top"/>
    </xf>
    <xf numFmtId="0" fontId="0" fillId="0" borderId="61" xfId="0" applyFont="1" applyFill="1" applyBorder="1" applyAlignment="1">
      <alignment vertical="top"/>
    </xf>
    <xf numFmtId="2" fontId="0" fillId="0" borderId="69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2" fontId="0" fillId="0" borderId="69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2" fontId="0" fillId="4" borderId="59" xfId="0" applyNumberFormat="1" applyFont="1" applyFill="1" applyBorder="1" applyAlignment="1">
      <alignment horizontal="center" vertical="top"/>
    </xf>
    <xf numFmtId="2" fontId="0" fillId="4" borderId="70" xfId="0" applyNumberFormat="1" applyFont="1" applyFill="1" applyBorder="1" applyAlignment="1">
      <alignment horizontal="center" vertical="top"/>
    </xf>
    <xf numFmtId="2" fontId="0" fillId="4" borderId="61" xfId="0" applyNumberFormat="1" applyFont="1" applyFill="1" applyBorder="1" applyAlignment="1">
      <alignment horizontal="center" vertical="top"/>
    </xf>
    <xf numFmtId="2" fontId="0" fillId="4" borderId="85" xfId="0" applyNumberFormat="1" applyFont="1" applyFill="1" applyBorder="1" applyAlignment="1">
      <alignment horizontal="center" vertical="top"/>
    </xf>
    <xf numFmtId="2" fontId="0" fillId="4" borderId="69" xfId="42" applyNumberFormat="1" applyFont="1" applyFill="1" applyBorder="1" applyAlignment="1">
      <alignment horizontal="center" vertical="top"/>
    </xf>
    <xf numFmtId="2" fontId="0" fillId="4" borderId="61" xfId="42" applyNumberFormat="1" applyFont="1" applyFill="1" applyBorder="1" applyAlignment="1">
      <alignment horizontal="center" vertical="top"/>
    </xf>
    <xf numFmtId="166" fontId="0" fillId="4" borderId="59" xfId="42" applyNumberFormat="1" applyFont="1" applyFill="1" applyBorder="1" applyAlignment="1">
      <alignment vertical="top"/>
    </xf>
    <xf numFmtId="0" fontId="0" fillId="4" borderId="68" xfId="0" applyFont="1" applyFill="1" applyBorder="1" applyAlignment="1">
      <alignment vertical="top"/>
    </xf>
    <xf numFmtId="0" fontId="0" fillId="4" borderId="61" xfId="0" applyFont="1" applyFill="1" applyBorder="1" applyAlignment="1">
      <alignment vertical="top"/>
    </xf>
    <xf numFmtId="0" fontId="21" fillId="4" borderId="68" xfId="0" applyFont="1" applyFill="1" applyBorder="1" applyAlignment="1">
      <alignment horizontal="left" vertical="top" wrapText="1"/>
    </xf>
    <xf numFmtId="2" fontId="0" fillId="25" borderId="69" xfId="42" applyNumberFormat="1" applyFont="1" applyFill="1" applyBorder="1" applyAlignment="1">
      <alignment horizontal="center" vertical="top"/>
    </xf>
    <xf numFmtId="2" fontId="0" fillId="25" borderId="61" xfId="42" applyNumberFormat="1" applyFont="1" applyFill="1" applyBorder="1" applyAlignment="1">
      <alignment horizontal="center" vertical="top"/>
    </xf>
    <xf numFmtId="2" fontId="0" fillId="0" borderId="59" xfId="42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2" fontId="0" fillId="0" borderId="59" xfId="42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2" fontId="12" fillId="0" borderId="59" xfId="0" applyNumberFormat="1" applyFont="1" applyFill="1" applyBorder="1" applyAlignment="1">
      <alignment horizontal="center" vertical="top"/>
    </xf>
    <xf numFmtId="0" fontId="21" fillId="0" borderId="68" xfId="0" applyFont="1" applyFill="1" applyBorder="1" applyAlignment="1">
      <alignment horizontal="left" vertical="top" wrapText="1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61" xfId="0" applyNumberFormat="1" applyFont="1" applyFill="1" applyBorder="1" applyAlignment="1">
      <alignment horizontal="center" vertical="top"/>
    </xf>
    <xf numFmtId="2" fontId="0" fillId="0" borderId="85" xfId="0" applyNumberFormat="1" applyFont="1" applyBorder="1" applyAlignment="1">
      <alignment horizontal="center" vertical="top"/>
    </xf>
    <xf numFmtId="2" fontId="0" fillId="0" borderId="59" xfId="42" applyNumberFormat="1" applyFont="1" applyBorder="1" applyAlignment="1">
      <alignment horizontal="center" vertical="top"/>
    </xf>
    <xf numFmtId="2" fontId="0" fillId="0" borderId="70" xfId="42" applyNumberFormat="1" applyFont="1" applyBorder="1" applyAlignment="1">
      <alignment horizontal="center" vertical="top"/>
    </xf>
    <xf numFmtId="2" fontId="0" fillId="4" borderId="59" xfId="42" applyNumberFormat="1" applyFont="1" applyFill="1" applyBorder="1" applyAlignment="1">
      <alignment horizontal="center" vertical="top"/>
    </xf>
    <xf numFmtId="2" fontId="0" fillId="4" borderId="70" xfId="42" applyNumberFormat="1" applyFont="1" applyFill="1" applyBorder="1" applyAlignment="1">
      <alignment horizontal="center" vertical="top"/>
    </xf>
    <xf numFmtId="2" fontId="0" fillId="0" borderId="59" xfId="42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2" fontId="0" fillId="4" borderId="70" xfId="0" applyNumberFormat="1" applyFont="1" applyFill="1" applyBorder="1" applyAlignment="1">
      <alignment horizontal="center" vertical="top"/>
    </xf>
    <xf numFmtId="2" fontId="0" fillId="4" borderId="61" xfId="0" applyNumberFormat="1" applyFont="1" applyFill="1" applyBorder="1" applyAlignment="1">
      <alignment horizontal="center" vertical="top"/>
    </xf>
    <xf numFmtId="2" fontId="0" fillId="4" borderId="85" xfId="0" applyNumberFormat="1" applyFont="1" applyFill="1" applyBorder="1" applyAlignment="1">
      <alignment horizontal="center" vertical="top"/>
    </xf>
    <xf numFmtId="166" fontId="0" fillId="4" borderId="59" xfId="42" applyNumberFormat="1" applyFont="1" applyFill="1" applyBorder="1" applyAlignment="1">
      <alignment vertical="top"/>
    </xf>
    <xf numFmtId="0" fontId="0" fillId="4" borderId="68" xfId="0" applyFont="1" applyFill="1" applyBorder="1" applyAlignment="1">
      <alignment vertical="top"/>
    </xf>
    <xf numFmtId="0" fontId="0" fillId="4" borderId="61" xfId="0" applyFont="1" applyFill="1" applyBorder="1" applyAlignment="1">
      <alignment vertical="top"/>
    </xf>
    <xf numFmtId="2" fontId="12" fillId="4" borderId="59" xfId="0" applyNumberFormat="1" applyFont="1" applyFill="1" applyBorder="1" applyAlignment="1">
      <alignment horizontal="center" vertical="top"/>
    </xf>
    <xf numFmtId="2" fontId="0" fillId="4" borderId="70" xfId="0" applyNumberFormat="1" applyFont="1" applyFill="1" applyBorder="1" applyAlignment="1">
      <alignment horizontal="center" vertical="top"/>
    </xf>
    <xf numFmtId="2" fontId="0" fillId="4" borderId="85" xfId="0" applyNumberFormat="1" applyFont="1" applyFill="1" applyBorder="1" applyAlignment="1">
      <alignment horizontal="center" vertical="top"/>
    </xf>
    <xf numFmtId="2" fontId="0" fillId="4" borderId="70" xfId="42" applyNumberFormat="1" applyFont="1" applyFill="1" applyBorder="1" applyAlignment="1">
      <alignment horizontal="center" vertical="top"/>
    </xf>
    <xf numFmtId="2" fontId="0" fillId="4" borderId="61" xfId="42" applyNumberFormat="1" applyFont="1" applyFill="1" applyBorder="1" applyAlignment="1">
      <alignment horizontal="center" vertical="top"/>
    </xf>
    <xf numFmtId="2" fontId="0" fillId="4" borderId="59" xfId="0" applyNumberFormat="1" applyFont="1" applyFill="1" applyBorder="1" applyAlignment="1">
      <alignment horizontal="center" vertical="top"/>
    </xf>
    <xf numFmtId="0" fontId="0" fillId="3" borderId="3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2" fontId="12" fillId="3" borderId="59" xfId="0" applyNumberFormat="1" applyFont="1" applyFill="1" applyBorder="1" applyAlignment="1">
      <alignment horizontal="center" vertical="top"/>
    </xf>
    <xf numFmtId="2" fontId="0" fillId="3" borderId="70" xfId="0" applyNumberFormat="1" applyFont="1" applyFill="1" applyBorder="1" applyAlignment="1">
      <alignment horizontal="center" vertical="top"/>
    </xf>
    <xf numFmtId="2" fontId="0" fillId="3" borderId="61" xfId="0" applyNumberFormat="1" applyFont="1" applyFill="1" applyBorder="1" applyAlignment="1">
      <alignment horizontal="center" vertical="top"/>
    </xf>
    <xf numFmtId="2" fontId="0" fillId="3" borderId="85" xfId="0" applyNumberFormat="1" applyFont="1" applyFill="1" applyBorder="1" applyAlignment="1">
      <alignment horizontal="center" vertical="top"/>
    </xf>
    <xf numFmtId="2" fontId="0" fillId="3" borderId="59" xfId="42" applyNumberFormat="1" applyFont="1" applyFill="1" applyBorder="1" applyAlignment="1">
      <alignment horizontal="center" vertical="top"/>
    </xf>
    <xf numFmtId="2" fontId="0" fillId="3" borderId="70" xfId="42" applyNumberFormat="1" applyFont="1" applyFill="1" applyBorder="1" applyAlignment="1">
      <alignment horizontal="center" vertical="top"/>
    </xf>
    <xf numFmtId="166" fontId="0" fillId="3" borderId="59" xfId="42" applyNumberFormat="1" applyFont="1" applyFill="1" applyBorder="1" applyAlignment="1">
      <alignment vertical="top"/>
    </xf>
    <xf numFmtId="0" fontId="0" fillId="3" borderId="68" xfId="0" applyFont="1" applyFill="1" applyBorder="1" applyAlignment="1">
      <alignment vertical="top"/>
    </xf>
    <xf numFmtId="0" fontId="0" fillId="3" borderId="61" xfId="0" applyFont="1" applyFill="1" applyBorder="1" applyAlignment="1">
      <alignment vertical="top"/>
    </xf>
    <xf numFmtId="0" fontId="21" fillId="3" borderId="68" xfId="0" applyFont="1" applyFill="1" applyBorder="1" applyAlignment="1">
      <alignment horizontal="left" vertical="top" wrapText="1"/>
    </xf>
    <xf numFmtId="2" fontId="12" fillId="25" borderId="59" xfId="0" applyNumberFormat="1" applyFont="1" applyFill="1" applyBorder="1" applyAlignment="1">
      <alignment horizontal="center" vertical="top"/>
    </xf>
    <xf numFmtId="2" fontId="0" fillId="25" borderId="70" xfId="0" applyNumberFormat="1" applyFont="1" applyFill="1" applyBorder="1" applyAlignment="1">
      <alignment horizontal="center" vertical="top"/>
    </xf>
    <xf numFmtId="2" fontId="0" fillId="25" borderId="61" xfId="0" applyNumberFormat="1" applyFont="1" applyFill="1" applyBorder="1" applyAlignment="1">
      <alignment horizontal="center" vertical="top"/>
    </xf>
    <xf numFmtId="2" fontId="0" fillId="25" borderId="85" xfId="0" applyNumberFormat="1" applyFont="1" applyFill="1" applyBorder="1" applyAlignment="1">
      <alignment horizontal="center" vertical="top"/>
    </xf>
    <xf numFmtId="2" fontId="0" fillId="25" borderId="59" xfId="42" applyNumberFormat="1" applyFont="1" applyFill="1" applyBorder="1" applyAlignment="1">
      <alignment horizontal="center" vertical="top"/>
    </xf>
    <xf numFmtId="2" fontId="0" fillId="25" borderId="70" xfId="42" applyNumberFormat="1" applyFont="1" applyFill="1" applyBorder="1" applyAlignment="1">
      <alignment horizontal="center" vertical="top"/>
    </xf>
    <xf numFmtId="166" fontId="0" fillId="25" borderId="59" xfId="42" applyNumberFormat="1" applyFont="1" applyFill="1" applyBorder="1" applyAlignment="1">
      <alignment vertical="top"/>
    </xf>
    <xf numFmtId="0" fontId="0" fillId="25" borderId="68" xfId="0" applyFont="1" applyFill="1" applyBorder="1" applyAlignment="1">
      <alignment vertical="top"/>
    </xf>
    <xf numFmtId="0" fontId="0" fillId="25" borderId="61" xfId="0" applyFont="1" applyFill="1" applyBorder="1" applyAlignment="1">
      <alignment vertical="top"/>
    </xf>
    <xf numFmtId="0" fontId="21" fillId="25" borderId="68" xfId="0" applyFont="1" applyFill="1" applyBorder="1" applyAlignment="1">
      <alignment horizontal="left" vertical="top" wrapText="1"/>
    </xf>
    <xf numFmtId="2" fontId="12" fillId="25" borderId="59" xfId="0" applyNumberFormat="1" applyFont="1" applyFill="1" applyBorder="1" applyAlignment="1">
      <alignment horizontal="center" vertical="top"/>
    </xf>
    <xf numFmtId="2" fontId="0" fillId="25" borderId="59" xfId="42" applyNumberFormat="1" applyFont="1" applyFill="1" applyBorder="1" applyAlignment="1">
      <alignment horizontal="center" vertical="top"/>
    </xf>
    <xf numFmtId="2" fontId="0" fillId="25" borderId="70" xfId="42" applyNumberFormat="1" applyFont="1" applyFill="1" applyBorder="1" applyAlignment="1">
      <alignment horizontal="center" vertical="top"/>
    </xf>
    <xf numFmtId="2" fontId="0" fillId="3" borderId="59" xfId="0" applyNumberFormat="1" applyFont="1" applyFill="1" applyBorder="1" applyAlignment="1">
      <alignment horizontal="center" vertical="top"/>
    </xf>
    <xf numFmtId="2" fontId="0" fillId="3" borderId="70" xfId="0" applyNumberFormat="1" applyFont="1" applyFill="1" applyBorder="1" applyAlignment="1">
      <alignment horizontal="center" vertical="top"/>
    </xf>
    <xf numFmtId="2" fontId="0" fillId="3" borderId="61" xfId="0" applyNumberFormat="1" applyFont="1" applyFill="1" applyBorder="1" applyAlignment="1">
      <alignment horizontal="center" vertical="top"/>
    </xf>
    <xf numFmtId="2" fontId="0" fillId="3" borderId="85" xfId="0" applyNumberFormat="1" applyFont="1" applyFill="1" applyBorder="1" applyAlignment="1">
      <alignment horizontal="center" vertical="top"/>
    </xf>
    <xf numFmtId="2" fontId="0" fillId="3" borderId="59" xfId="42" applyNumberFormat="1" applyFont="1" applyFill="1" applyBorder="1" applyAlignment="1">
      <alignment horizontal="center" vertical="top"/>
    </xf>
    <xf numFmtId="2" fontId="0" fillId="3" borderId="70" xfId="42" applyNumberFormat="1" applyFont="1" applyFill="1" applyBorder="1" applyAlignment="1">
      <alignment horizontal="center" vertical="top"/>
    </xf>
    <xf numFmtId="166" fontId="0" fillId="3" borderId="59" xfId="42" applyNumberFormat="1" applyFont="1" applyFill="1" applyBorder="1" applyAlignment="1">
      <alignment vertical="top"/>
    </xf>
    <xf numFmtId="0" fontId="0" fillId="3" borderId="68" xfId="0" applyFont="1" applyFill="1" applyBorder="1" applyAlignment="1">
      <alignment vertical="top"/>
    </xf>
    <xf numFmtId="0" fontId="0" fillId="3" borderId="61" xfId="0" applyFont="1" applyFill="1" applyBorder="1" applyAlignment="1">
      <alignment vertical="top"/>
    </xf>
    <xf numFmtId="2" fontId="0" fillId="3" borderId="59" xfId="0" applyNumberFormat="1" applyFont="1" applyFill="1" applyBorder="1" applyAlignment="1">
      <alignment horizontal="center" vertical="top"/>
    </xf>
    <xf numFmtId="2" fontId="0" fillId="3" borderId="61" xfId="0" applyNumberFormat="1" applyFont="1" applyFill="1" applyBorder="1" applyAlignment="1">
      <alignment horizontal="center" vertical="top"/>
    </xf>
    <xf numFmtId="2" fontId="0" fillId="3" borderId="70" xfId="42" applyNumberFormat="1" applyFont="1" applyFill="1" applyBorder="1" applyAlignment="1">
      <alignment horizontal="center" vertical="top"/>
    </xf>
    <xf numFmtId="2" fontId="0" fillId="3" borderId="61" xfId="42" applyNumberFormat="1" applyFont="1" applyFill="1" applyBorder="1" applyAlignment="1">
      <alignment horizontal="center" vertical="top"/>
    </xf>
    <xf numFmtId="2" fontId="0" fillId="3" borderId="61" xfId="0" applyNumberFormat="1" applyFont="1" applyFill="1" applyBorder="1" applyAlignment="1">
      <alignment horizontal="center" vertical="top"/>
    </xf>
    <xf numFmtId="2" fontId="21" fillId="3" borderId="59" xfId="0" applyNumberFormat="1" applyFont="1" applyFill="1" applyBorder="1" applyAlignment="1">
      <alignment horizontal="center" vertical="top"/>
    </xf>
    <xf numFmtId="2" fontId="21" fillId="3" borderId="61" xfId="0" applyNumberFormat="1" applyFont="1" applyFill="1" applyBorder="1" applyAlignment="1">
      <alignment horizontal="center" vertical="top"/>
    </xf>
    <xf numFmtId="2" fontId="0" fillId="6" borderId="70" xfId="0" applyNumberFormat="1" applyFont="1" applyFill="1" applyBorder="1" applyAlignment="1">
      <alignment horizontal="center" vertical="top"/>
    </xf>
    <xf numFmtId="2" fontId="0" fillId="6" borderId="61" xfId="0" applyNumberFormat="1" applyFont="1" applyFill="1" applyBorder="1" applyAlignment="1">
      <alignment horizontal="center" vertical="top"/>
    </xf>
    <xf numFmtId="2" fontId="0" fillId="6" borderId="85" xfId="0" applyNumberFormat="1" applyFont="1" applyFill="1" applyBorder="1" applyAlignment="1">
      <alignment horizontal="center" vertical="top"/>
    </xf>
    <xf numFmtId="2" fontId="0" fillId="6" borderId="59" xfId="42" applyNumberFormat="1" applyFont="1" applyFill="1" applyBorder="1" applyAlignment="1">
      <alignment horizontal="center" vertical="top"/>
    </xf>
    <xf numFmtId="2" fontId="0" fillId="6" borderId="70" xfId="42" applyNumberFormat="1" applyFont="1" applyFill="1" applyBorder="1" applyAlignment="1">
      <alignment horizontal="center" vertical="top"/>
    </xf>
    <xf numFmtId="2" fontId="0" fillId="25" borderId="70" xfId="0" applyNumberFormat="1" applyFont="1" applyFill="1" applyBorder="1" applyAlignment="1">
      <alignment horizontal="center" vertical="top"/>
    </xf>
    <xf numFmtId="2" fontId="0" fillId="25" borderId="61" xfId="0" applyNumberFormat="1" applyFont="1" applyFill="1" applyBorder="1" applyAlignment="1">
      <alignment horizontal="center" vertical="top"/>
    </xf>
    <xf numFmtId="2" fontId="0" fillId="25" borderId="85" xfId="0" applyNumberFormat="1" applyFont="1" applyFill="1" applyBorder="1" applyAlignment="1">
      <alignment horizontal="center" vertical="top"/>
    </xf>
    <xf numFmtId="2" fontId="0" fillId="25" borderId="59" xfId="42" applyNumberFormat="1" applyFont="1" applyFill="1" applyBorder="1" applyAlignment="1">
      <alignment horizontal="center" vertical="top"/>
    </xf>
    <xf numFmtId="2" fontId="0" fillId="25" borderId="70" xfId="42" applyNumberFormat="1" applyFont="1" applyFill="1" applyBorder="1" applyAlignment="1">
      <alignment horizontal="center" vertical="top"/>
    </xf>
    <xf numFmtId="2" fontId="0" fillId="25" borderId="59" xfId="0" applyNumberFormat="1" applyFont="1" applyFill="1" applyBorder="1" applyAlignment="1">
      <alignment horizontal="center" vertical="top"/>
    </xf>
    <xf numFmtId="2" fontId="0" fillId="25" borderId="59" xfId="0" applyNumberFormat="1" applyFont="1" applyFill="1" applyBorder="1" applyAlignment="1">
      <alignment horizontal="center" vertical="top"/>
    </xf>
    <xf numFmtId="2" fontId="0" fillId="25" borderId="59" xfId="0" applyNumberFormat="1" applyFont="1" applyFill="1" applyBorder="1" applyAlignment="1">
      <alignment horizontal="center" vertical="top"/>
    </xf>
    <xf numFmtId="2" fontId="0" fillId="3" borderId="59" xfId="0" applyNumberFormat="1" applyFont="1" applyFill="1" applyBorder="1" applyAlignment="1">
      <alignment horizontal="center" vertical="top"/>
    </xf>
    <xf numFmtId="2" fontId="0" fillId="3" borderId="59" xfId="42" applyNumberFormat="1" applyFont="1" applyFill="1" applyBorder="1" applyAlignment="1">
      <alignment horizontal="center" vertical="top"/>
    </xf>
    <xf numFmtId="2" fontId="0" fillId="3" borderId="70" xfId="42" applyNumberFormat="1" applyFont="1" applyFill="1" applyBorder="1" applyAlignment="1">
      <alignment horizontal="center" vertical="top"/>
    </xf>
    <xf numFmtId="168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12" fillId="0" borderId="44" xfId="0" applyNumberFormat="1" applyFont="1" applyFill="1" applyBorder="1" applyAlignment="1">
      <alignment horizontal="center"/>
    </xf>
    <xf numFmtId="2" fontId="0" fillId="25" borderId="61" xfId="0" applyNumberFormat="1" applyFont="1" applyFill="1" applyBorder="1" applyAlignment="1">
      <alignment horizontal="center" vertical="top"/>
    </xf>
    <xf numFmtId="2" fontId="0" fillId="24" borderId="85" xfId="0" applyNumberFormat="1" applyFont="1" applyFill="1" applyBorder="1" applyAlignment="1">
      <alignment horizontal="center" vertical="top"/>
    </xf>
    <xf numFmtId="2" fontId="0" fillId="24" borderId="59" xfId="42" applyNumberFormat="1" applyFont="1" applyFill="1" applyBorder="1" applyAlignment="1">
      <alignment horizontal="center" vertical="top"/>
    </xf>
    <xf numFmtId="2" fontId="12" fillId="24" borderId="59" xfId="0" applyNumberFormat="1" applyFont="1" applyFill="1" applyBorder="1" applyAlignment="1">
      <alignment horizontal="center" vertical="top"/>
    </xf>
    <xf numFmtId="2" fontId="0" fillId="24" borderId="70" xfId="0" applyNumberFormat="1" applyFont="1" applyFill="1" applyBorder="1" applyAlignment="1">
      <alignment horizontal="center" vertical="top"/>
    </xf>
    <xf numFmtId="2" fontId="0" fillId="24" borderId="61" xfId="0" applyNumberFormat="1" applyFont="1" applyFill="1" applyBorder="1" applyAlignment="1">
      <alignment horizontal="center" vertical="top"/>
    </xf>
    <xf numFmtId="2" fontId="0" fillId="24" borderId="70" xfId="42" applyNumberFormat="1" applyFont="1" applyFill="1" applyBorder="1" applyAlignment="1">
      <alignment horizontal="center" vertical="top"/>
    </xf>
    <xf numFmtId="2" fontId="12" fillId="7" borderId="59" xfId="0" applyNumberFormat="1" applyFont="1" applyFill="1" applyBorder="1" applyAlignment="1">
      <alignment horizontal="center" vertical="top"/>
    </xf>
    <xf numFmtId="2" fontId="0" fillId="7" borderId="70" xfId="0" applyNumberFormat="1" applyFont="1" applyFill="1" applyBorder="1" applyAlignment="1">
      <alignment horizontal="center" vertical="top"/>
    </xf>
    <xf numFmtId="2" fontId="0" fillId="7" borderId="61" xfId="0" applyNumberFormat="1" applyFont="1" applyFill="1" applyBorder="1" applyAlignment="1">
      <alignment horizontal="center" vertical="top"/>
    </xf>
    <xf numFmtId="2" fontId="0" fillId="7" borderId="85" xfId="0" applyNumberFormat="1" applyFont="1" applyFill="1" applyBorder="1" applyAlignment="1">
      <alignment horizontal="center" vertical="top"/>
    </xf>
    <xf numFmtId="2" fontId="0" fillId="7" borderId="59" xfId="42" applyNumberFormat="1" applyFont="1" applyFill="1" applyBorder="1" applyAlignment="1">
      <alignment horizontal="center" vertical="top"/>
    </xf>
    <xf numFmtId="2" fontId="0" fillId="7" borderId="70" xfId="42" applyNumberFormat="1" applyFont="1" applyFill="1" applyBorder="1" applyAlignment="1">
      <alignment horizontal="center" vertical="top"/>
    </xf>
    <xf numFmtId="166" fontId="0" fillId="7" borderId="59" xfId="42" applyNumberFormat="1" applyFont="1" applyFill="1" applyBorder="1" applyAlignment="1">
      <alignment vertical="top"/>
    </xf>
    <xf numFmtId="0" fontId="0" fillId="7" borderId="68" xfId="0" applyFont="1" applyFill="1" applyBorder="1" applyAlignment="1">
      <alignment vertical="top"/>
    </xf>
    <xf numFmtId="0" fontId="0" fillId="7" borderId="61" xfId="0" applyFont="1" applyFill="1" applyBorder="1" applyAlignment="1">
      <alignment vertical="top"/>
    </xf>
    <xf numFmtId="0" fontId="21" fillId="7" borderId="68" xfId="0" applyFont="1" applyFill="1" applyBorder="1" applyAlignment="1">
      <alignment horizontal="left" vertical="top" wrapText="1"/>
    </xf>
    <xf numFmtId="2" fontId="12" fillId="3" borderId="59" xfId="0" applyNumberFormat="1" applyFont="1" applyFill="1" applyBorder="1" applyAlignment="1">
      <alignment horizontal="center" vertical="top"/>
    </xf>
    <xf numFmtId="2" fontId="12" fillId="17" borderId="59" xfId="0" applyNumberFormat="1" applyFont="1" applyFill="1" applyBorder="1" applyAlignment="1">
      <alignment horizontal="center" vertical="top"/>
    </xf>
    <xf numFmtId="2" fontId="0" fillId="17" borderId="70" xfId="0" applyNumberFormat="1" applyFont="1" applyFill="1" applyBorder="1" applyAlignment="1">
      <alignment horizontal="center" vertical="top"/>
    </xf>
    <xf numFmtId="2" fontId="0" fillId="17" borderId="61" xfId="0" applyNumberFormat="1" applyFont="1" applyFill="1" applyBorder="1" applyAlignment="1">
      <alignment horizontal="center" vertical="top"/>
    </xf>
    <xf numFmtId="2" fontId="0" fillId="17" borderId="85" xfId="0" applyNumberFormat="1" applyFont="1" applyFill="1" applyBorder="1" applyAlignment="1">
      <alignment horizontal="center" vertical="top"/>
    </xf>
    <xf numFmtId="2" fontId="0" fillId="17" borderId="59" xfId="42" applyNumberFormat="1" applyFont="1" applyFill="1" applyBorder="1" applyAlignment="1">
      <alignment horizontal="center" vertical="top"/>
    </xf>
    <xf numFmtId="2" fontId="0" fillId="17" borderId="70" xfId="42" applyNumberFormat="1" applyFont="1" applyFill="1" applyBorder="1" applyAlignment="1">
      <alignment horizontal="center" vertical="top"/>
    </xf>
    <xf numFmtId="166" fontId="0" fillId="17" borderId="59" xfId="42" applyNumberFormat="1" applyFont="1" applyFill="1" applyBorder="1" applyAlignment="1">
      <alignment vertical="top"/>
    </xf>
    <xf numFmtId="0" fontId="0" fillId="17" borderId="68" xfId="0" applyFont="1" applyFill="1" applyBorder="1" applyAlignment="1">
      <alignment vertical="top"/>
    </xf>
    <xf numFmtId="0" fontId="0" fillId="17" borderId="61" xfId="0" applyFont="1" applyFill="1" applyBorder="1" applyAlignment="1">
      <alignment vertical="top"/>
    </xf>
    <xf numFmtId="0" fontId="21" fillId="17" borderId="68" xfId="0" applyFont="1" applyFill="1" applyBorder="1" applyAlignment="1">
      <alignment horizontal="left" vertical="top" wrapText="1"/>
    </xf>
    <xf numFmtId="166" fontId="0" fillId="17" borderId="59" xfId="42" applyNumberFormat="1" applyFont="1" applyFill="1" applyBorder="1" applyAlignment="1">
      <alignment vertical="top"/>
    </xf>
    <xf numFmtId="0" fontId="0" fillId="17" borderId="68" xfId="0" applyFont="1" applyFill="1" applyBorder="1" applyAlignment="1">
      <alignment vertical="top"/>
    </xf>
    <xf numFmtId="0" fontId="0" fillId="17" borderId="61" xfId="0" applyFont="1" applyFill="1" applyBorder="1" applyAlignment="1">
      <alignment vertical="top"/>
    </xf>
    <xf numFmtId="2" fontId="0" fillId="17" borderId="59" xfId="42" applyNumberFormat="1" applyFont="1" applyFill="1" applyBorder="1" applyAlignment="1">
      <alignment horizontal="center" vertical="top"/>
    </xf>
    <xf numFmtId="2" fontId="0" fillId="17" borderId="70" xfId="42" applyNumberFormat="1" applyFont="1" applyFill="1" applyBorder="1" applyAlignment="1">
      <alignment horizontal="center" vertical="top"/>
    </xf>
    <xf numFmtId="2" fontId="12" fillId="17" borderId="59" xfId="0" applyNumberFormat="1" applyFont="1" applyFill="1" applyBorder="1" applyAlignment="1">
      <alignment horizontal="center" vertical="top"/>
    </xf>
    <xf numFmtId="2" fontId="0" fillId="17" borderId="70" xfId="0" applyNumberFormat="1" applyFont="1" applyFill="1" applyBorder="1" applyAlignment="1">
      <alignment horizontal="center" vertical="top"/>
    </xf>
    <xf numFmtId="2" fontId="0" fillId="17" borderId="61" xfId="0" applyNumberFormat="1" applyFont="1" applyFill="1" applyBorder="1" applyAlignment="1">
      <alignment horizontal="center" vertical="top"/>
    </xf>
    <xf numFmtId="2" fontId="0" fillId="17" borderId="85" xfId="0" applyNumberFormat="1" applyFont="1" applyFill="1" applyBorder="1" applyAlignment="1">
      <alignment horizontal="center" vertical="top"/>
    </xf>
    <xf numFmtId="2" fontId="0" fillId="3" borderId="61" xfId="42" applyNumberFormat="1" applyFont="1" applyFill="1" applyBorder="1" applyAlignment="1">
      <alignment horizontal="center" vertical="top"/>
    </xf>
    <xf numFmtId="2" fontId="0" fillId="17" borderId="59" xfId="0" applyNumberFormat="1" applyFont="1" applyFill="1" applyBorder="1" applyAlignment="1">
      <alignment horizontal="center" vertical="top"/>
    </xf>
    <xf numFmtId="2" fontId="0" fillId="17" borderId="70" xfId="0" applyNumberFormat="1" applyFont="1" applyFill="1" applyBorder="1" applyAlignment="1">
      <alignment horizontal="center" vertical="top"/>
    </xf>
    <xf numFmtId="2" fontId="0" fillId="17" borderId="85" xfId="0" applyNumberFormat="1" applyFont="1" applyFill="1" applyBorder="1" applyAlignment="1">
      <alignment horizontal="center" vertical="top"/>
    </xf>
    <xf numFmtId="2" fontId="0" fillId="17" borderId="61" xfId="42" applyNumberFormat="1" applyFont="1" applyFill="1" applyBorder="1" applyAlignment="1">
      <alignment horizontal="center" vertical="top"/>
    </xf>
    <xf numFmtId="2" fontId="0" fillId="4" borderId="70" xfId="0" applyNumberFormat="1" applyFont="1" applyFill="1" applyBorder="1" applyAlignment="1">
      <alignment horizontal="center" vertical="top"/>
    </xf>
    <xf numFmtId="2" fontId="0" fillId="4" borderId="61" xfId="0" applyNumberFormat="1" applyFont="1" applyFill="1" applyBorder="1" applyAlignment="1">
      <alignment horizontal="center" vertical="top"/>
    </xf>
    <xf numFmtId="2" fontId="0" fillId="4" borderId="85" xfId="0" applyNumberFormat="1" applyFont="1" applyFill="1" applyBorder="1" applyAlignment="1">
      <alignment horizontal="center" vertical="top"/>
    </xf>
    <xf numFmtId="2" fontId="0" fillId="4" borderId="59" xfId="42" applyNumberFormat="1" applyFont="1" applyFill="1" applyBorder="1" applyAlignment="1">
      <alignment horizontal="center" vertical="top"/>
    </xf>
    <xf numFmtId="2" fontId="0" fillId="4" borderId="70" xfId="42" applyNumberFormat="1" applyFont="1" applyFill="1" applyBorder="1" applyAlignment="1">
      <alignment horizontal="center" vertical="top"/>
    </xf>
    <xf numFmtId="2" fontId="12" fillId="4" borderId="59" xfId="0" applyNumberFormat="1" applyFont="1" applyFill="1" applyBorder="1" applyAlignment="1">
      <alignment horizontal="center" vertical="top"/>
    </xf>
    <xf numFmtId="166" fontId="0" fillId="4" borderId="59" xfId="42" applyNumberFormat="1" applyFont="1" applyFill="1" applyBorder="1" applyAlignment="1">
      <alignment vertical="top"/>
    </xf>
    <xf numFmtId="0" fontId="0" fillId="4" borderId="68" xfId="0" applyFont="1" applyFill="1" applyBorder="1" applyAlignment="1">
      <alignment vertical="top"/>
    </xf>
    <xf numFmtId="0" fontId="0" fillId="4" borderId="61" xfId="0" applyFont="1" applyFill="1" applyBorder="1" applyAlignment="1">
      <alignment vertical="top"/>
    </xf>
    <xf numFmtId="2" fontId="0" fillId="4" borderId="59" xfId="0" applyNumberFormat="1" applyFont="1" applyFill="1" applyBorder="1" applyAlignment="1">
      <alignment horizontal="center" vertical="top"/>
    </xf>
    <xf numFmtId="2" fontId="0" fillId="4" borderId="61" xfId="42" applyNumberFormat="1" applyFont="1" applyFill="1" applyBorder="1" applyAlignment="1">
      <alignment horizontal="center" vertical="top"/>
    </xf>
    <xf numFmtId="2" fontId="0" fillId="24" borderId="59" xfId="0" applyNumberFormat="1" applyFont="1" applyFill="1" applyBorder="1" applyAlignment="1">
      <alignment horizontal="center" vertical="top"/>
    </xf>
    <xf numFmtId="2" fontId="0" fillId="24" borderId="70" xfId="0" applyNumberFormat="1" applyFont="1" applyFill="1" applyBorder="1" applyAlignment="1">
      <alignment horizontal="center" vertical="top"/>
    </xf>
    <xf numFmtId="2" fontId="0" fillId="24" borderId="61" xfId="0" applyNumberFormat="1" applyFont="1" applyFill="1" applyBorder="1" applyAlignment="1">
      <alignment horizontal="center" vertical="top"/>
    </xf>
    <xf numFmtId="2" fontId="0" fillId="24" borderId="85" xfId="0" applyNumberFormat="1" applyFont="1" applyFill="1" applyBorder="1" applyAlignment="1">
      <alignment horizontal="center" vertical="top"/>
    </xf>
    <xf numFmtId="2" fontId="0" fillId="24" borderId="61" xfId="42" applyNumberFormat="1" applyFont="1" applyFill="1" applyBorder="1" applyAlignment="1">
      <alignment horizontal="center" vertical="top"/>
    </xf>
    <xf numFmtId="2" fontId="39" fillId="4" borderId="85" xfId="0" applyNumberFormat="1" applyFont="1" applyFill="1" applyBorder="1" applyAlignment="1">
      <alignment horizontal="center" vertical="top"/>
    </xf>
    <xf numFmtId="2" fontId="0" fillId="3" borderId="59" xfId="0" applyNumberFormat="1" applyFont="1" applyFill="1" applyBorder="1" applyAlignment="1">
      <alignment horizontal="center" vertical="top"/>
    </xf>
    <xf numFmtId="2" fontId="0" fillId="3" borderId="70" xfId="0" applyNumberFormat="1" applyFont="1" applyFill="1" applyBorder="1" applyAlignment="1">
      <alignment horizontal="center" vertical="top"/>
    </xf>
    <xf numFmtId="2" fontId="0" fillId="3" borderId="61" xfId="0" applyNumberFormat="1" applyFont="1" applyFill="1" applyBorder="1" applyAlignment="1">
      <alignment horizontal="center" vertical="top"/>
    </xf>
    <xf numFmtId="2" fontId="0" fillId="3" borderId="85" xfId="0" applyNumberFormat="1" applyFont="1" applyFill="1" applyBorder="1" applyAlignment="1">
      <alignment horizontal="center" vertical="top"/>
    </xf>
    <xf numFmtId="2" fontId="0" fillId="3" borderId="59" xfId="0" applyNumberFormat="1" applyFont="1" applyFill="1" applyBorder="1" applyAlignment="1">
      <alignment horizontal="center" vertical="top"/>
    </xf>
    <xf numFmtId="2" fontId="0" fillId="3" borderId="70" xfId="0" applyNumberFormat="1" applyFont="1" applyFill="1" applyBorder="1" applyAlignment="1">
      <alignment horizontal="center" vertical="top"/>
    </xf>
    <xf numFmtId="2" fontId="0" fillId="3" borderId="85" xfId="0" applyNumberFormat="1" applyFont="1" applyFill="1" applyBorder="1" applyAlignment="1">
      <alignment horizontal="center" vertical="top"/>
    </xf>
    <xf numFmtId="2" fontId="0" fillId="3" borderId="70" xfId="42" applyNumberFormat="1" applyFont="1" applyFill="1" applyBorder="1" applyAlignment="1">
      <alignment horizontal="center" vertical="top"/>
    </xf>
    <xf numFmtId="2" fontId="0" fillId="3" borderId="61" xfId="42" applyNumberFormat="1" applyFont="1" applyFill="1" applyBorder="1" applyAlignment="1">
      <alignment horizontal="center" vertical="top"/>
    </xf>
    <xf numFmtId="2" fontId="0" fillId="11" borderId="59" xfId="0" applyNumberFormat="1" applyFont="1" applyFill="1" applyBorder="1" applyAlignment="1">
      <alignment horizontal="center" vertical="top"/>
    </xf>
    <xf numFmtId="2" fontId="0" fillId="11" borderId="70" xfId="0" applyNumberFormat="1" applyFont="1" applyFill="1" applyBorder="1" applyAlignment="1">
      <alignment horizontal="center" vertical="top"/>
    </xf>
    <xf numFmtId="2" fontId="0" fillId="11" borderId="61" xfId="0" applyNumberFormat="1" applyFont="1" applyFill="1" applyBorder="1" applyAlignment="1">
      <alignment horizontal="center" vertical="top"/>
    </xf>
    <xf numFmtId="2" fontId="0" fillId="11" borderId="85" xfId="0" applyNumberFormat="1" applyFont="1" applyFill="1" applyBorder="1" applyAlignment="1">
      <alignment horizontal="center" vertical="top"/>
    </xf>
    <xf numFmtId="2" fontId="0" fillId="11" borderId="70" xfId="42" applyNumberFormat="1" applyFont="1" applyFill="1" applyBorder="1" applyAlignment="1">
      <alignment horizontal="center" vertical="top"/>
    </xf>
    <xf numFmtId="2" fontId="0" fillId="11" borderId="61" xfId="42" applyNumberFormat="1" applyFont="1" applyFill="1" applyBorder="1" applyAlignment="1">
      <alignment horizontal="center" vertical="top"/>
    </xf>
    <xf numFmtId="166" fontId="0" fillId="11" borderId="59" xfId="42" applyNumberFormat="1" applyFont="1" applyFill="1" applyBorder="1" applyAlignment="1">
      <alignment vertical="top"/>
    </xf>
    <xf numFmtId="0" fontId="0" fillId="11" borderId="68" xfId="0" applyFont="1" applyFill="1" applyBorder="1" applyAlignment="1">
      <alignment vertical="top"/>
    </xf>
    <xf numFmtId="0" fontId="0" fillId="11" borderId="61" xfId="0" applyFont="1" applyFill="1" applyBorder="1" applyAlignment="1">
      <alignment vertical="top"/>
    </xf>
    <xf numFmtId="0" fontId="21" fillId="11" borderId="68" xfId="0" applyFont="1" applyFill="1" applyBorder="1" applyAlignment="1">
      <alignment horizontal="left" vertical="top" wrapText="1"/>
    </xf>
    <xf numFmtId="2" fontId="0" fillId="11" borderId="59" xfId="0" applyNumberFormat="1" applyFont="1" applyFill="1" applyBorder="1" applyAlignment="1">
      <alignment horizontal="center" vertical="top"/>
    </xf>
    <xf numFmtId="2" fontId="0" fillId="11" borderId="70" xfId="0" applyNumberFormat="1" applyFont="1" applyFill="1" applyBorder="1" applyAlignment="1">
      <alignment horizontal="center" vertical="top"/>
    </xf>
    <xf numFmtId="2" fontId="0" fillId="11" borderId="85" xfId="0" applyNumberFormat="1" applyFont="1" applyFill="1" applyBorder="1" applyAlignment="1">
      <alignment horizontal="center" vertical="top"/>
    </xf>
    <xf numFmtId="2" fontId="0" fillId="11" borderId="70" xfId="42" applyNumberFormat="1" applyFont="1" applyFill="1" applyBorder="1" applyAlignment="1">
      <alignment horizontal="center" vertical="top"/>
    </xf>
    <xf numFmtId="2" fontId="0" fillId="11" borderId="61" xfId="42" applyNumberFormat="1" applyFont="1" applyFill="1" applyBorder="1" applyAlignment="1">
      <alignment horizontal="center" vertical="top"/>
    </xf>
    <xf numFmtId="166" fontId="0" fillId="11" borderId="59" xfId="42" applyNumberFormat="1" applyFont="1" applyFill="1" applyBorder="1" applyAlignment="1">
      <alignment vertical="top"/>
    </xf>
    <xf numFmtId="0" fontId="0" fillId="11" borderId="68" xfId="0" applyFont="1" applyFill="1" applyBorder="1" applyAlignment="1">
      <alignment vertical="top"/>
    </xf>
    <xf numFmtId="0" fontId="0" fillId="11" borderId="61" xfId="0" applyFont="1" applyFill="1" applyBorder="1" applyAlignment="1">
      <alignment vertical="top"/>
    </xf>
    <xf numFmtId="0" fontId="21" fillId="11" borderId="68" xfId="0" applyFont="1" applyFill="1" applyBorder="1" applyAlignment="1">
      <alignment horizontal="left" vertical="top" wrapText="1"/>
    </xf>
    <xf numFmtId="2" fontId="0" fillId="11" borderId="59" xfId="0" applyNumberFormat="1" applyFont="1" applyFill="1" applyBorder="1" applyAlignment="1">
      <alignment horizontal="center" vertical="top"/>
    </xf>
    <xf numFmtId="2" fontId="0" fillId="11" borderId="70" xfId="0" applyNumberFormat="1" applyFont="1" applyFill="1" applyBorder="1" applyAlignment="1">
      <alignment horizontal="center" vertical="top"/>
    </xf>
    <xf numFmtId="2" fontId="0" fillId="11" borderId="85" xfId="0" applyNumberFormat="1" applyFont="1" applyFill="1" applyBorder="1" applyAlignment="1">
      <alignment horizontal="center" vertical="top"/>
    </xf>
    <xf numFmtId="2" fontId="0" fillId="11" borderId="70" xfId="42" applyNumberFormat="1" applyFont="1" applyFill="1" applyBorder="1" applyAlignment="1">
      <alignment horizontal="center" vertical="top"/>
    </xf>
    <xf numFmtId="2" fontId="21" fillId="11" borderId="59" xfId="0" applyNumberFormat="1" applyFont="1" applyFill="1" applyBorder="1" applyAlignment="1">
      <alignment horizontal="center" vertical="top"/>
    </xf>
    <xf numFmtId="2" fontId="21" fillId="11" borderId="70" xfId="0" applyNumberFormat="1" applyFont="1" applyFill="1" applyBorder="1" applyAlignment="1">
      <alignment horizontal="center" vertical="top"/>
    </xf>
    <xf numFmtId="2" fontId="12" fillId="11" borderId="59" xfId="0" applyNumberFormat="1" applyFont="1" applyFill="1" applyBorder="1" applyAlignment="1">
      <alignment horizontal="center" vertical="top"/>
    </xf>
    <xf numFmtId="2" fontId="0" fillId="11" borderId="59" xfId="42" applyNumberFormat="1" applyFont="1" applyFill="1" applyBorder="1" applyAlignment="1">
      <alignment horizontal="center" vertical="top"/>
    </xf>
    <xf numFmtId="2" fontId="12" fillId="11" borderId="59" xfId="0" applyNumberFormat="1" applyFont="1" applyFill="1" applyBorder="1" applyAlignment="1">
      <alignment horizontal="center" vertical="top"/>
    </xf>
    <xf numFmtId="2" fontId="0" fillId="11" borderId="70" xfId="0" applyNumberFormat="1" applyFont="1" applyFill="1" applyBorder="1" applyAlignment="1">
      <alignment horizontal="center" vertical="top"/>
    </xf>
    <xf numFmtId="2" fontId="0" fillId="11" borderId="61" xfId="0" applyNumberFormat="1" applyFont="1" applyFill="1" applyBorder="1" applyAlignment="1">
      <alignment horizontal="center" vertical="top"/>
    </xf>
    <xf numFmtId="2" fontId="0" fillId="11" borderId="85" xfId="0" applyNumberFormat="1" applyFont="1" applyFill="1" applyBorder="1" applyAlignment="1">
      <alignment horizontal="center" vertical="top"/>
    </xf>
    <xf numFmtId="2" fontId="12" fillId="11" borderId="59" xfId="0" applyNumberFormat="1" applyFont="1" applyFill="1" applyBorder="1" applyAlignment="1">
      <alignment horizontal="center" vertical="top"/>
    </xf>
    <xf numFmtId="2" fontId="0" fillId="11" borderId="59" xfId="42" applyNumberFormat="1" applyFont="1" applyFill="1" applyBorder="1" applyAlignment="1">
      <alignment horizontal="center" vertical="top"/>
    </xf>
    <xf numFmtId="2" fontId="0" fillId="11" borderId="70" xfId="42" applyNumberFormat="1" applyFont="1" applyFill="1" applyBorder="1" applyAlignment="1">
      <alignment horizontal="center" vertical="top"/>
    </xf>
    <xf numFmtId="2" fontId="0" fillId="11" borderId="61" xfId="0" applyNumberFormat="1" applyFont="1" applyFill="1" applyBorder="1" applyAlignment="1">
      <alignment horizontal="center" vertical="top"/>
    </xf>
    <xf numFmtId="2" fontId="0" fillId="11" borderId="70" xfId="42" applyNumberFormat="1" applyFont="1" applyFill="1" applyBorder="1" applyAlignment="1">
      <alignment horizontal="center" vertical="top"/>
    </xf>
    <xf numFmtId="2" fontId="0" fillId="11" borderId="61" xfId="42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165" fontId="0" fillId="0" borderId="69" xfId="0" applyNumberFormat="1" applyFont="1" applyFill="1" applyBorder="1" applyAlignment="1">
      <alignment horizontal="left" vertical="top"/>
    </xf>
    <xf numFmtId="165" fontId="0" fillId="24" borderId="69" xfId="0" applyNumberFormat="1" applyFont="1" applyFill="1" applyBorder="1" applyAlignment="1">
      <alignment horizontal="left" vertical="top"/>
    </xf>
    <xf numFmtId="0" fontId="6" fillId="0" borderId="34" xfId="0" applyFont="1" applyBorder="1" applyAlignment="1">
      <alignment horizontal="center"/>
    </xf>
    <xf numFmtId="165" fontId="0" fillId="0" borderId="103" xfId="0" applyNumberFormat="1" applyBorder="1" applyAlignment="1">
      <alignment horizontal="left" vertical="top"/>
    </xf>
    <xf numFmtId="165" fontId="0" fillId="0" borderId="69" xfId="0" applyNumberFormat="1" applyBorder="1" applyAlignment="1">
      <alignment horizontal="left" vertical="top"/>
    </xf>
    <xf numFmtId="165" fontId="0" fillId="0" borderId="69" xfId="0" applyNumberFormat="1" applyFont="1" applyBorder="1" applyAlignment="1">
      <alignment horizontal="left" vertical="top"/>
    </xf>
    <xf numFmtId="165" fontId="0" fillId="11" borderId="69" xfId="0" applyNumberFormat="1" applyFont="1" applyFill="1" applyBorder="1" applyAlignment="1">
      <alignment horizontal="left" vertical="top"/>
    </xf>
    <xf numFmtId="165" fontId="0" fillId="11" borderId="69" xfId="0" applyNumberFormat="1" applyFont="1" applyFill="1" applyBorder="1" applyAlignment="1">
      <alignment horizontal="left" vertical="top"/>
    </xf>
    <xf numFmtId="165" fontId="0" fillId="0" borderId="69" xfId="0" applyNumberFormat="1" applyFont="1" applyFill="1" applyBorder="1" applyAlignment="1">
      <alignment horizontal="left" vertical="top"/>
    </xf>
    <xf numFmtId="165" fontId="0" fillId="6" borderId="69" xfId="0" applyNumberFormat="1" applyFont="1" applyFill="1" applyBorder="1" applyAlignment="1">
      <alignment horizontal="left" vertical="top"/>
    </xf>
    <xf numFmtId="165" fontId="0" fillId="6" borderId="69" xfId="0" applyNumberFormat="1" applyFill="1" applyBorder="1" applyAlignment="1">
      <alignment horizontal="left" vertical="top"/>
    </xf>
    <xf numFmtId="165" fontId="0" fillId="6" borderId="69" xfId="0" applyNumberFormat="1" applyFont="1" applyFill="1" applyBorder="1" applyAlignment="1">
      <alignment horizontal="left" vertical="top"/>
    </xf>
    <xf numFmtId="165" fontId="0" fillId="3" borderId="69" xfId="0" applyNumberFormat="1" applyFont="1" applyFill="1" applyBorder="1" applyAlignment="1">
      <alignment horizontal="left" vertical="top"/>
    </xf>
    <xf numFmtId="165" fontId="0" fillId="0" borderId="69" xfId="0" applyNumberFormat="1" applyFont="1" applyFill="1" applyBorder="1" applyAlignment="1">
      <alignment horizontal="left" vertical="top"/>
    </xf>
    <xf numFmtId="165" fontId="0" fillId="4" borderId="69" xfId="0" applyNumberFormat="1" applyFont="1" applyFill="1" applyBorder="1" applyAlignment="1">
      <alignment horizontal="left" vertical="top"/>
    </xf>
    <xf numFmtId="165" fontId="0" fillId="25" borderId="69" xfId="0" applyNumberFormat="1" applyFont="1" applyFill="1" applyBorder="1" applyAlignment="1">
      <alignment horizontal="left" vertical="top"/>
    </xf>
    <xf numFmtId="165" fontId="0" fillId="11" borderId="69" xfId="0" applyNumberFormat="1" applyFont="1" applyFill="1" applyBorder="1" applyAlignment="1">
      <alignment horizontal="left" vertical="top"/>
    </xf>
    <xf numFmtId="165" fontId="0" fillId="25" borderId="69" xfId="0" applyNumberFormat="1" applyFont="1" applyFill="1" applyBorder="1" applyAlignment="1">
      <alignment horizontal="left" vertical="top"/>
    </xf>
    <xf numFmtId="165" fontId="0" fillId="3" borderId="69" xfId="0" applyNumberFormat="1" applyFont="1" applyFill="1" applyBorder="1" applyAlignment="1">
      <alignment horizontal="left" vertical="top"/>
    </xf>
    <xf numFmtId="165" fontId="0" fillId="0" borderId="69" xfId="0" applyNumberFormat="1" applyFont="1" applyBorder="1" applyAlignment="1">
      <alignment horizontal="left" vertical="top"/>
    </xf>
    <xf numFmtId="165" fontId="0" fillId="11" borderId="69" xfId="0" applyNumberFormat="1" applyFont="1" applyFill="1" applyBorder="1" applyAlignment="1">
      <alignment horizontal="left" vertical="top"/>
    </xf>
    <xf numFmtId="165" fontId="0" fillId="0" borderId="69" xfId="0" applyNumberFormat="1" applyFont="1" applyFill="1" applyBorder="1" applyAlignment="1">
      <alignment horizontal="left" vertical="top"/>
    </xf>
    <xf numFmtId="165" fontId="0" fillId="7" borderId="69" xfId="0" applyNumberFormat="1" applyFont="1" applyFill="1" applyBorder="1" applyAlignment="1">
      <alignment horizontal="left" vertical="top"/>
    </xf>
    <xf numFmtId="165" fontId="0" fillId="24" borderId="69" xfId="0" applyNumberFormat="1" applyFont="1" applyFill="1" applyBorder="1" applyAlignment="1">
      <alignment horizontal="left" vertical="top"/>
    </xf>
    <xf numFmtId="165" fontId="0" fillId="17" borderId="69" xfId="0" applyNumberFormat="1" applyFont="1" applyFill="1" applyBorder="1" applyAlignment="1">
      <alignment horizontal="left" vertical="top"/>
    </xf>
    <xf numFmtId="165" fontId="0" fillId="4" borderId="69" xfId="0" applyNumberFormat="1" applyFont="1" applyFill="1" applyBorder="1" applyAlignment="1">
      <alignment horizontal="left" vertical="top"/>
    </xf>
    <xf numFmtId="165" fontId="0" fillId="4" borderId="69" xfId="0" applyNumberFormat="1" applyFont="1" applyFill="1" applyBorder="1" applyAlignment="1">
      <alignment horizontal="left" vertical="top"/>
    </xf>
    <xf numFmtId="165" fontId="0" fillId="11" borderId="69" xfId="0" applyNumberFormat="1" applyFont="1" applyFill="1" applyBorder="1" applyAlignment="1">
      <alignment horizontal="left" vertical="top"/>
    </xf>
    <xf numFmtId="165" fontId="0" fillId="17" borderId="69" xfId="0" applyNumberFormat="1" applyFont="1" applyFill="1" applyBorder="1" applyAlignment="1">
      <alignment horizontal="left" vertical="top"/>
    </xf>
    <xf numFmtId="165" fontId="0" fillId="3" borderId="69" xfId="0" applyNumberFormat="1" applyFont="1" applyFill="1" applyBorder="1" applyAlignment="1">
      <alignment horizontal="left" vertical="top"/>
    </xf>
    <xf numFmtId="2" fontId="0" fillId="0" borderId="36" xfId="0" applyNumberFormat="1" applyFont="1" applyBorder="1" applyAlignment="1">
      <alignment horizontal="center" wrapText="1"/>
    </xf>
    <xf numFmtId="2" fontId="21" fillId="0" borderId="82" xfId="0" applyNumberFormat="1" applyFont="1" applyFill="1" applyBorder="1" applyAlignment="1">
      <alignment horizontal="center" vertical="top" wrapText="1"/>
    </xf>
    <xf numFmtId="2" fontId="21" fillId="0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11" borderId="85" xfId="0" applyNumberFormat="1" applyFont="1" applyFill="1" applyBorder="1" applyAlignment="1">
      <alignment horizontal="center" vertical="top" wrapText="1"/>
    </xf>
    <xf numFmtId="2" fontId="0" fillId="6" borderId="85" xfId="0" applyNumberFormat="1" applyFont="1" applyFill="1" applyBorder="1" applyAlignment="1">
      <alignment horizontal="center" vertical="top" wrapText="1"/>
    </xf>
    <xf numFmtId="2" fontId="0" fillId="6" borderId="85" xfId="0" applyNumberFormat="1" applyFont="1" applyFill="1" applyBorder="1" applyAlignment="1">
      <alignment horizontal="center" vertical="top" wrapText="1"/>
    </xf>
    <xf numFmtId="2" fontId="21" fillId="3" borderId="85" xfId="0" applyNumberFormat="1" applyFont="1" applyFill="1" applyBorder="1" applyAlignment="1">
      <alignment horizontal="center" vertical="top" wrapText="1"/>
    </xf>
    <xf numFmtId="2" fontId="0" fillId="3" borderId="85" xfId="0" applyNumberFormat="1" applyFont="1" applyFill="1" applyBorder="1" applyAlignment="1">
      <alignment horizontal="center" vertical="top" wrapText="1"/>
    </xf>
    <xf numFmtId="2" fontId="0" fillId="3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4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6" borderId="85" xfId="0" applyNumberFormat="1" applyFont="1" applyFill="1" applyBorder="1" applyAlignment="1">
      <alignment horizontal="center" vertical="top" wrapText="1"/>
    </xf>
    <xf numFmtId="2" fontId="0" fillId="25" borderId="85" xfId="0" applyNumberFormat="1" applyFont="1" applyFill="1" applyBorder="1" applyAlignment="1">
      <alignment horizontal="center" vertical="top" wrapText="1"/>
    </xf>
    <xf numFmtId="2" fontId="0" fillId="25" borderId="85" xfId="0" applyNumberFormat="1" applyFont="1" applyFill="1" applyBorder="1" applyAlignment="1">
      <alignment horizontal="center" vertical="top" wrapText="1"/>
    </xf>
    <xf numFmtId="2" fontId="0" fillId="3" borderId="85" xfId="0" applyNumberFormat="1" applyFont="1" applyFill="1" applyBorder="1" applyAlignment="1">
      <alignment horizontal="center" vertical="top" wrapText="1"/>
    </xf>
    <xf numFmtId="2" fontId="0" fillId="25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11" borderId="85" xfId="0" applyNumberFormat="1" applyFont="1" applyFill="1" applyBorder="1" applyAlignment="1">
      <alignment horizontal="center" vertical="top" wrapText="1"/>
    </xf>
    <xf numFmtId="2" fontId="0" fillId="11" borderId="85" xfId="0" applyNumberFormat="1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25" borderId="85" xfId="0" applyNumberFormat="1" applyFont="1" applyFill="1" applyBorder="1" applyAlignment="1">
      <alignment horizontal="center" vertical="top" wrapText="1"/>
    </xf>
    <xf numFmtId="2" fontId="0" fillId="7" borderId="85" xfId="0" applyNumberFormat="1" applyFont="1" applyFill="1" applyBorder="1" applyAlignment="1">
      <alignment horizontal="center" vertical="top" wrapText="1"/>
    </xf>
    <xf numFmtId="2" fontId="0" fillId="24" borderId="85" xfId="0" applyNumberFormat="1" applyFont="1" applyFill="1" applyBorder="1" applyAlignment="1">
      <alignment horizontal="center" vertical="top" wrapText="1"/>
    </xf>
    <xf numFmtId="2" fontId="0" fillId="3" borderId="85" xfId="0" applyNumberFormat="1" applyFont="1" applyFill="1" applyBorder="1" applyAlignment="1">
      <alignment horizontal="center" vertical="top" wrapText="1"/>
    </xf>
    <xf numFmtId="2" fontId="0" fillId="17" borderId="85" xfId="0" applyNumberFormat="1" applyFont="1" applyFill="1" applyBorder="1" applyAlignment="1">
      <alignment horizontal="center" vertical="top" wrapText="1"/>
    </xf>
    <xf numFmtId="2" fontId="0" fillId="4" borderId="85" xfId="0" applyNumberFormat="1" applyFont="1" applyFill="1" applyBorder="1" applyAlignment="1">
      <alignment horizontal="center" vertical="top" wrapText="1"/>
    </xf>
    <xf numFmtId="2" fontId="0" fillId="4" borderId="85" xfId="0" applyNumberFormat="1" applyFont="1" applyFill="1" applyBorder="1" applyAlignment="1">
      <alignment horizontal="center" vertical="top" wrapText="1"/>
    </xf>
    <xf numFmtId="2" fontId="0" fillId="17" borderId="85" xfId="0" applyNumberFormat="1" applyFont="1" applyFill="1" applyBorder="1" applyAlignment="1">
      <alignment horizontal="center" vertical="top" wrapText="1"/>
    </xf>
    <xf numFmtId="2" fontId="21" fillId="11" borderId="85" xfId="0" applyNumberFormat="1" applyFont="1" applyFill="1" applyBorder="1" applyAlignment="1">
      <alignment horizontal="center" vertical="top" wrapText="1"/>
    </xf>
    <xf numFmtId="2" fontId="0" fillId="4" borderId="85" xfId="0" applyNumberFormat="1" applyFont="1" applyFill="1" applyBorder="1" applyAlignment="1">
      <alignment horizontal="center" vertical="top" wrapText="1"/>
    </xf>
    <xf numFmtId="2" fontId="0" fillId="24" borderId="85" xfId="0" applyNumberFormat="1" applyFont="1" applyFill="1" applyBorder="1" applyAlignment="1">
      <alignment horizontal="center" vertical="top" wrapText="1"/>
    </xf>
    <xf numFmtId="2" fontId="0" fillId="17" borderId="85" xfId="0" applyNumberFormat="1" applyFont="1" applyFill="1" applyBorder="1" applyAlignment="1">
      <alignment horizontal="center" vertical="top" wrapText="1"/>
    </xf>
    <xf numFmtId="2" fontId="0" fillId="3" borderId="85" xfId="0" applyNumberFormat="1" applyFont="1" applyFill="1" applyBorder="1" applyAlignment="1">
      <alignment horizontal="center" vertical="top" wrapText="1"/>
    </xf>
    <xf numFmtId="2" fontId="0" fillId="24" borderId="85" xfId="0" applyNumberFormat="1" applyFont="1" applyFill="1" applyBorder="1" applyAlignment="1">
      <alignment horizontal="center" vertical="top" wrapText="1"/>
    </xf>
    <xf numFmtId="0" fontId="6" fillId="0" borderId="104" xfId="0" applyFont="1" applyBorder="1" applyAlignment="1">
      <alignment horizontal="center" wrapText="1"/>
    </xf>
    <xf numFmtId="0" fontId="21" fillId="0" borderId="105" xfId="0" applyFont="1" applyFill="1" applyBorder="1" applyAlignment="1">
      <alignment horizontal="left" vertical="top" wrapText="1"/>
    </xf>
    <xf numFmtId="0" fontId="21" fillId="0" borderId="106" xfId="0" applyFont="1" applyFill="1" applyBorder="1" applyAlignment="1">
      <alignment horizontal="left" vertical="top" wrapText="1"/>
    </xf>
    <xf numFmtId="0" fontId="12" fillId="0" borderId="106" xfId="0" applyFont="1" applyFill="1" applyBorder="1" applyAlignment="1">
      <alignment wrapText="1"/>
    </xf>
    <xf numFmtId="0" fontId="12" fillId="0" borderId="106" xfId="0" applyFont="1" applyFill="1" applyBorder="1" applyAlignment="1">
      <alignment wrapText="1"/>
    </xf>
    <xf numFmtId="0" fontId="38" fillId="0" borderId="106" xfId="0" applyFont="1" applyFill="1" applyBorder="1" applyAlignment="1">
      <alignment wrapText="1"/>
    </xf>
    <xf numFmtId="0" fontId="38" fillId="11" borderId="106" xfId="0" applyFont="1" applyFill="1" applyBorder="1" applyAlignment="1">
      <alignment wrapText="1"/>
    </xf>
    <xf numFmtId="0" fontId="38" fillId="11" borderId="106" xfId="0" applyFont="1" applyFill="1" applyBorder="1" applyAlignment="1">
      <alignment horizontal="center" wrapText="1"/>
    </xf>
    <xf numFmtId="0" fontId="38" fillId="0" borderId="106" xfId="0" applyFont="1" applyFill="1" applyBorder="1" applyAlignment="1">
      <alignment wrapText="1"/>
    </xf>
    <xf numFmtId="0" fontId="12" fillId="6" borderId="106" xfId="0" applyFont="1" applyFill="1" applyBorder="1" applyAlignment="1">
      <alignment wrapText="1"/>
    </xf>
    <xf numFmtId="0" fontId="12" fillId="6" borderId="106" xfId="0" applyFont="1" applyFill="1" applyBorder="1" applyAlignment="1">
      <alignment wrapText="1"/>
    </xf>
    <xf numFmtId="0" fontId="41" fillId="3" borderId="106" xfId="0" applyFont="1" applyFill="1" applyBorder="1" applyAlignment="1">
      <alignment wrapText="1"/>
    </xf>
    <xf numFmtId="0" fontId="12" fillId="3" borderId="106" xfId="0" applyFont="1" applyFill="1" applyBorder="1" applyAlignment="1">
      <alignment wrapText="1"/>
    </xf>
    <xf numFmtId="0" fontId="12" fillId="3" borderId="106" xfId="0" applyFont="1" applyFill="1" applyBorder="1" applyAlignment="1">
      <alignment wrapText="1"/>
    </xf>
    <xf numFmtId="0" fontId="12" fillId="0" borderId="106" xfId="0" applyFont="1" applyFill="1" applyBorder="1" applyAlignment="1">
      <alignment wrapText="1"/>
    </xf>
    <xf numFmtId="0" fontId="13" fillId="4" borderId="106" xfId="0" applyFont="1" applyFill="1" applyBorder="1" applyAlignment="1">
      <alignment horizontal="center" wrapText="1"/>
    </xf>
    <xf numFmtId="0" fontId="13" fillId="0" borderId="106" xfId="0" applyFont="1" applyFill="1" applyBorder="1" applyAlignment="1">
      <alignment wrapText="1"/>
    </xf>
    <xf numFmtId="0" fontId="13" fillId="11" borderId="106" xfId="0" applyFont="1" applyFill="1" applyBorder="1" applyAlignment="1">
      <alignment horizontal="center" wrapText="1"/>
    </xf>
    <xf numFmtId="0" fontId="12" fillId="25" borderId="106" xfId="0" applyFont="1" applyFill="1" applyBorder="1" applyAlignment="1">
      <alignment wrapText="1"/>
    </xf>
    <xf numFmtId="0" fontId="12" fillId="25" borderId="106" xfId="0" applyFont="1" applyFill="1" applyBorder="1" applyAlignment="1">
      <alignment wrapText="1"/>
    </xf>
    <xf numFmtId="0" fontId="12" fillId="3" borderId="106" xfId="0" applyFont="1" applyFill="1" applyBorder="1" applyAlignment="1">
      <alignment wrapText="1"/>
    </xf>
    <xf numFmtId="0" fontId="12" fillId="0" borderId="106" xfId="0" applyFont="1" applyFill="1" applyBorder="1" applyAlignment="1">
      <alignment wrapText="1"/>
    </xf>
    <xf numFmtId="0" fontId="12" fillId="11" borderId="106" xfId="0" applyFont="1" applyFill="1" applyBorder="1" applyAlignment="1">
      <alignment wrapText="1"/>
    </xf>
    <xf numFmtId="0" fontId="38" fillId="11" borderId="106" xfId="0" applyFont="1" applyFill="1" applyBorder="1" applyAlignment="1">
      <alignment horizontal="center" wrapText="1"/>
    </xf>
    <xf numFmtId="0" fontId="12" fillId="24" borderId="106" xfId="0" applyFont="1" applyFill="1" applyBorder="1" applyAlignment="1">
      <alignment wrapText="1"/>
    </xf>
    <xf numFmtId="0" fontId="9" fillId="11" borderId="106" xfId="0" applyFont="1" applyFill="1" applyBorder="1" applyAlignment="1">
      <alignment horizontal="left" vertical="top" wrapText="1"/>
    </xf>
    <xf numFmtId="0" fontId="13" fillId="0" borderId="106" xfId="0" applyFont="1" applyFill="1" applyBorder="1" applyAlignment="1">
      <alignment wrapText="1"/>
    </xf>
    <xf numFmtId="0" fontId="41" fillId="25" borderId="106" xfId="0" applyFont="1" applyFill="1" applyBorder="1" applyAlignment="1">
      <alignment wrapText="1"/>
    </xf>
    <xf numFmtId="0" fontId="13" fillId="11" borderId="106" xfId="0" applyFont="1" applyFill="1" applyBorder="1" applyAlignment="1">
      <alignment horizontal="center" wrapText="1"/>
    </xf>
    <xf numFmtId="0" fontId="13" fillId="25" borderId="106" xfId="0" applyFont="1" applyFill="1" applyBorder="1" applyAlignment="1">
      <alignment wrapText="1"/>
    </xf>
    <xf numFmtId="0" fontId="12" fillId="7" borderId="106" xfId="0" applyFont="1" applyFill="1" applyBorder="1" applyAlignment="1">
      <alignment wrapText="1"/>
    </xf>
    <xf numFmtId="0" fontId="12" fillId="24" borderId="106" xfId="0" applyFont="1" applyFill="1" applyBorder="1" applyAlignment="1">
      <alignment wrapText="1"/>
    </xf>
    <xf numFmtId="0" fontId="12" fillId="3" borderId="106" xfId="0" applyFont="1" applyFill="1" applyBorder="1" applyAlignment="1">
      <alignment wrapText="1"/>
    </xf>
    <xf numFmtId="0" fontId="12" fillId="17" borderId="106" xfId="0" applyFont="1" applyFill="1" applyBorder="1" applyAlignment="1">
      <alignment wrapText="1"/>
    </xf>
    <xf numFmtId="0" fontId="13" fillId="11" borderId="106" xfId="0" applyFont="1" applyFill="1" applyBorder="1" applyAlignment="1">
      <alignment wrapText="1"/>
    </xf>
    <xf numFmtId="0" fontId="12" fillId="4" borderId="106" xfId="0" applyFont="1" applyFill="1" applyBorder="1" applyAlignment="1">
      <alignment wrapText="1"/>
    </xf>
    <xf numFmtId="0" fontId="12" fillId="4" borderId="106" xfId="0" applyFont="1" applyFill="1" applyBorder="1" applyAlignment="1">
      <alignment wrapText="1"/>
    </xf>
    <xf numFmtId="0" fontId="12" fillId="17" borderId="106" xfId="0" applyFont="1" applyFill="1" applyBorder="1" applyAlignment="1">
      <alignment wrapText="1"/>
    </xf>
    <xf numFmtId="0" fontId="6" fillId="4" borderId="106" xfId="0" applyFont="1" applyFill="1" applyBorder="1" applyAlignment="1">
      <alignment horizontal="left" vertical="top" wrapText="1"/>
    </xf>
    <xf numFmtId="0" fontId="12" fillId="4" borderId="106" xfId="0" applyFont="1" applyFill="1" applyBorder="1" applyAlignment="1">
      <alignment horizontal="left" vertical="top" wrapText="1"/>
    </xf>
    <xf numFmtId="0" fontId="12" fillId="17" borderId="106" xfId="0" applyFont="1" applyFill="1" applyBorder="1" applyAlignment="1">
      <alignment horizontal="left" vertical="top" wrapText="1"/>
    </xf>
    <xf numFmtId="0" fontId="12" fillId="3" borderId="106" xfId="0" applyFont="1" applyFill="1" applyBorder="1" applyAlignment="1">
      <alignment horizontal="left" vertical="top" wrapText="1"/>
    </xf>
    <xf numFmtId="0" fontId="38" fillId="11" borderId="106" xfId="0" applyFont="1" applyFill="1" applyBorder="1" applyAlignment="1">
      <alignment wrapText="1"/>
    </xf>
    <xf numFmtId="0" fontId="12" fillId="11" borderId="106" xfId="0" applyFont="1" applyFill="1" applyBorder="1" applyAlignment="1">
      <alignment wrapText="1"/>
    </xf>
    <xf numFmtId="0" fontId="12" fillId="0" borderId="106" xfId="0" applyFont="1" applyFill="1" applyBorder="1" applyAlignment="1">
      <alignment horizontal="left" vertical="top" wrapText="1"/>
    </xf>
    <xf numFmtId="2" fontId="0" fillId="0" borderId="62" xfId="0" applyNumberFormat="1" applyBorder="1" applyAlignment="1">
      <alignment/>
    </xf>
    <xf numFmtId="2" fontId="0" fillId="0" borderId="85" xfId="0" applyNumberFormat="1" applyFont="1" applyFill="1" applyBorder="1" applyAlignment="1">
      <alignment horizontal="center" vertical="top"/>
    </xf>
    <xf numFmtId="0" fontId="12" fillId="0" borderId="107" xfId="0" applyFont="1" applyFill="1" applyBorder="1" applyAlignment="1">
      <alignment horizontal="left" vertical="top" wrapText="1"/>
    </xf>
    <xf numFmtId="1" fontId="0" fillId="0" borderId="108" xfId="0" applyNumberFormat="1" applyFont="1" applyBorder="1" applyAlignment="1">
      <alignment horizontal="center"/>
    </xf>
    <xf numFmtId="0" fontId="0" fillId="3" borderId="0" xfId="0" applyFill="1" applyAlignment="1">
      <alignment/>
    </xf>
    <xf numFmtId="2" fontId="0" fillId="0" borderId="96" xfId="0" applyNumberFormat="1" applyFont="1" applyFill="1" applyBorder="1" applyAlignment="1">
      <alignment horizontal="center" vertical="top" wrapText="1"/>
    </xf>
    <xf numFmtId="0" fontId="12" fillId="0" borderId="6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70" xfId="0" applyFont="1" applyBorder="1" applyAlignment="1">
      <alignment vertical="top" wrapText="1"/>
    </xf>
    <xf numFmtId="0" fontId="0" fillId="0" borderId="70" xfId="0" applyFont="1" applyFill="1" applyBorder="1" applyAlignment="1">
      <alignment vertical="top" wrapText="1"/>
    </xf>
    <xf numFmtId="0" fontId="0" fillId="11" borderId="70" xfId="0" applyFont="1" applyFill="1" applyBorder="1" applyAlignment="1">
      <alignment vertical="top" wrapText="1"/>
    </xf>
    <xf numFmtId="0" fontId="0" fillId="6" borderId="70" xfId="0" applyFont="1" applyFill="1" applyBorder="1" applyAlignment="1">
      <alignment vertical="top" wrapText="1"/>
    </xf>
    <xf numFmtId="0" fontId="0" fillId="24" borderId="70" xfId="0" applyFont="1" applyFill="1" applyBorder="1" applyAlignment="1">
      <alignment vertical="top" wrapText="1"/>
    </xf>
    <xf numFmtId="0" fontId="0" fillId="0" borderId="70" xfId="0" applyFont="1" applyFill="1" applyBorder="1" applyAlignment="1">
      <alignment vertical="top" wrapText="1"/>
    </xf>
    <xf numFmtId="0" fontId="0" fillId="4" borderId="70" xfId="0" applyFont="1" applyFill="1" applyBorder="1" applyAlignment="1">
      <alignment vertical="top" wrapText="1"/>
    </xf>
    <xf numFmtId="0" fontId="0" fillId="25" borderId="70" xfId="0" applyFont="1" applyFill="1" applyBorder="1" applyAlignment="1">
      <alignment vertical="top" wrapText="1"/>
    </xf>
    <xf numFmtId="0" fontId="0" fillId="3" borderId="70" xfId="0" applyFont="1" applyFill="1" applyBorder="1" applyAlignment="1">
      <alignment vertical="top" wrapText="1"/>
    </xf>
    <xf numFmtId="0" fontId="0" fillId="11" borderId="70" xfId="0" applyFont="1" applyFill="1" applyBorder="1" applyAlignment="1">
      <alignment vertical="top" wrapText="1"/>
    </xf>
    <xf numFmtId="0" fontId="0" fillId="7" borderId="70" xfId="0" applyFont="1" applyFill="1" applyBorder="1" applyAlignment="1">
      <alignment vertical="top" wrapText="1"/>
    </xf>
    <xf numFmtId="0" fontId="0" fillId="24" borderId="70" xfId="0" applyFont="1" applyFill="1" applyBorder="1" applyAlignment="1">
      <alignment vertical="top" wrapText="1"/>
    </xf>
    <xf numFmtId="0" fontId="0" fillId="17" borderId="70" xfId="0" applyFont="1" applyFill="1" applyBorder="1" applyAlignment="1">
      <alignment vertical="top" wrapText="1"/>
    </xf>
    <xf numFmtId="0" fontId="0" fillId="4" borderId="70" xfId="0" applyFont="1" applyFill="1" applyBorder="1" applyAlignment="1">
      <alignment vertical="top" wrapText="1"/>
    </xf>
    <xf numFmtId="0" fontId="0" fillId="4" borderId="70" xfId="0" applyFont="1" applyFill="1" applyBorder="1" applyAlignment="1">
      <alignment vertical="top" wrapText="1"/>
    </xf>
    <xf numFmtId="0" fontId="0" fillId="17" borderId="70" xfId="0" applyFont="1" applyFill="1" applyBorder="1" applyAlignment="1">
      <alignment vertical="top" wrapText="1"/>
    </xf>
    <xf numFmtId="2" fontId="0" fillId="0" borderId="109" xfId="0" applyNumberFormat="1" applyFont="1" applyFill="1" applyBorder="1" applyAlignment="1">
      <alignment horizontal="center" vertical="top"/>
    </xf>
    <xf numFmtId="2" fontId="0" fillId="0" borderId="109" xfId="0" applyNumberFormat="1" applyFont="1" applyFill="1" applyBorder="1" applyAlignment="1">
      <alignment horizontal="center" vertical="top"/>
    </xf>
    <xf numFmtId="0" fontId="26" fillId="0" borderId="110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wrapText="1"/>
    </xf>
    <xf numFmtId="0" fontId="6" fillId="0" borderId="112" xfId="0" applyFont="1" applyBorder="1" applyAlignment="1">
      <alignment horizontal="center" wrapText="1"/>
    </xf>
    <xf numFmtId="0" fontId="24" fillId="0" borderId="113" xfId="0" applyFont="1" applyBorder="1" applyAlignment="1">
      <alignment horizontal="left" vertical="top" wrapText="1"/>
    </xf>
    <xf numFmtId="0" fontId="21" fillId="0" borderId="114" xfId="0" applyFont="1" applyBorder="1" applyAlignment="1">
      <alignment horizontal="left" vertical="top" wrapText="1"/>
    </xf>
    <xf numFmtId="0" fontId="24" fillId="0" borderId="115" xfId="0" applyFont="1" applyBorder="1" applyAlignment="1">
      <alignment horizontal="left" vertical="top" wrapText="1"/>
    </xf>
    <xf numFmtId="0" fontId="21" fillId="0" borderId="116" xfId="0" applyFont="1" applyBorder="1" applyAlignment="1">
      <alignment horizontal="left" vertical="top" wrapText="1"/>
    </xf>
    <xf numFmtId="0" fontId="24" fillId="22" borderId="115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11" borderId="115" xfId="0" applyFont="1" applyFill="1" applyBorder="1" applyAlignment="1">
      <alignment horizontal="left" vertical="top" wrapText="1"/>
    </xf>
    <xf numFmtId="0" fontId="21" fillId="11" borderId="116" xfId="0" applyFont="1" applyFill="1" applyBorder="1" applyAlignment="1">
      <alignment horizontal="left" vertical="top" wrapText="1"/>
    </xf>
    <xf numFmtId="0" fontId="24" fillId="6" borderId="115" xfId="0" applyFont="1" applyFill="1" applyBorder="1" applyAlignment="1">
      <alignment horizontal="left" vertical="top" wrapText="1"/>
    </xf>
    <xf numFmtId="0" fontId="26" fillId="24" borderId="115" xfId="0" applyFont="1" applyFill="1" applyBorder="1" applyAlignment="1">
      <alignment horizontal="left" vertical="top" wrapText="1"/>
    </xf>
    <xf numFmtId="0" fontId="24" fillId="0" borderId="115" xfId="0" applyFont="1" applyFill="1" applyBorder="1" applyAlignment="1">
      <alignment horizontal="left" vertical="top" wrapText="1"/>
    </xf>
    <xf numFmtId="0" fontId="24" fillId="4" borderId="115" xfId="0" applyFont="1" applyFill="1" applyBorder="1" applyAlignment="1">
      <alignment horizontal="left" vertical="top" wrapText="1"/>
    </xf>
    <xf numFmtId="0" fontId="21" fillId="4" borderId="116" xfId="0" applyFont="1" applyFill="1" applyBorder="1" applyAlignment="1">
      <alignment horizontal="left" vertical="top" wrapText="1"/>
    </xf>
    <xf numFmtId="0" fontId="0" fillId="0" borderId="116" xfId="0" applyFont="1" applyBorder="1" applyAlignment="1">
      <alignment horizontal="left" vertical="top" wrapText="1"/>
    </xf>
    <xf numFmtId="0" fontId="21" fillId="11" borderId="116" xfId="0" applyFont="1" applyFill="1" applyBorder="1" applyAlignment="1">
      <alignment horizontal="left" vertical="top" wrapText="1"/>
    </xf>
    <xf numFmtId="0" fontId="21" fillId="0" borderId="116" xfId="0" applyFont="1" applyFill="1" applyBorder="1" applyAlignment="1">
      <alignment horizontal="left" vertical="top" wrapText="1"/>
    </xf>
    <xf numFmtId="0" fontId="24" fillId="25" borderId="115" xfId="0" applyFont="1" applyFill="1" applyBorder="1" applyAlignment="1">
      <alignment horizontal="left" vertical="top" wrapText="1"/>
    </xf>
    <xf numFmtId="0" fontId="21" fillId="25" borderId="116" xfId="0" applyFont="1" applyFill="1" applyBorder="1" applyAlignment="1">
      <alignment horizontal="left" vertical="top" wrapText="1"/>
    </xf>
    <xf numFmtId="0" fontId="26" fillId="22" borderId="115" xfId="0" applyFont="1" applyFill="1" applyBorder="1" applyAlignment="1">
      <alignment horizontal="left" vertical="top" wrapText="1"/>
    </xf>
    <xf numFmtId="0" fontId="21" fillId="3" borderId="116" xfId="0" applyFont="1" applyFill="1" applyBorder="1" applyAlignment="1">
      <alignment horizontal="left" vertical="top" wrapText="1"/>
    </xf>
    <xf numFmtId="0" fontId="24" fillId="22" borderId="115" xfId="0" applyFont="1" applyFill="1" applyBorder="1" applyAlignment="1">
      <alignment horizontal="left" vertical="top" wrapText="1"/>
    </xf>
    <xf numFmtId="0" fontId="24" fillId="24" borderId="115" xfId="0" applyFont="1" applyFill="1" applyBorder="1" applyAlignment="1">
      <alignment horizontal="left" vertical="top" wrapText="1"/>
    </xf>
    <xf numFmtId="0" fontId="24" fillId="11" borderId="115" xfId="0" applyFont="1" applyFill="1" applyBorder="1" applyAlignment="1">
      <alignment horizontal="left" vertical="top" wrapText="1"/>
    </xf>
    <xf numFmtId="0" fontId="21" fillId="24" borderId="116" xfId="0" applyFont="1" applyFill="1" applyBorder="1" applyAlignment="1">
      <alignment horizontal="left" vertical="top" wrapText="1"/>
    </xf>
    <xf numFmtId="0" fontId="24" fillId="25" borderId="115" xfId="0" applyNumberFormat="1" applyFont="1" applyFill="1" applyBorder="1" applyAlignment="1">
      <alignment horizontal="left" vertical="top" wrapText="1"/>
    </xf>
    <xf numFmtId="0" fontId="21" fillId="7" borderId="116" xfId="0" applyFont="1" applyFill="1" applyBorder="1" applyAlignment="1">
      <alignment horizontal="left" vertical="top" wrapText="1"/>
    </xf>
    <xf numFmtId="0" fontId="0" fillId="24" borderId="115" xfId="0" applyFont="1" applyFill="1" applyBorder="1" applyAlignment="1">
      <alignment horizontal="left" vertical="top" wrapText="1"/>
    </xf>
    <xf numFmtId="0" fontId="0" fillId="3" borderId="115" xfId="0" applyFont="1" applyFill="1" applyBorder="1" applyAlignment="1">
      <alignment horizontal="left" vertical="top" wrapText="1"/>
    </xf>
    <xf numFmtId="0" fontId="6" fillId="17" borderId="115" xfId="0" applyFont="1" applyFill="1" applyBorder="1" applyAlignment="1">
      <alignment horizontal="left" vertical="top" wrapText="1"/>
    </xf>
    <xf numFmtId="0" fontId="21" fillId="17" borderId="116" xfId="0" applyFont="1" applyFill="1" applyBorder="1" applyAlignment="1">
      <alignment horizontal="left" vertical="top" wrapText="1"/>
    </xf>
    <xf numFmtId="0" fontId="24" fillId="4" borderId="115" xfId="0" applyFont="1" applyFill="1" applyBorder="1" applyAlignment="1">
      <alignment horizontal="left" vertical="top" wrapText="1"/>
    </xf>
    <xf numFmtId="0" fontId="0" fillId="4" borderId="115" xfId="0" applyFont="1" applyFill="1" applyBorder="1" applyAlignment="1">
      <alignment horizontal="left" vertical="top" wrapText="1"/>
    </xf>
    <xf numFmtId="0" fontId="0" fillId="4" borderId="115" xfId="0" applyFont="1" applyFill="1" applyBorder="1" applyAlignment="1">
      <alignment horizontal="left" vertical="top" wrapText="1"/>
    </xf>
    <xf numFmtId="0" fontId="25" fillId="4" borderId="115" xfId="0" applyFont="1" applyFill="1" applyBorder="1" applyAlignment="1">
      <alignment horizontal="left" vertical="top" wrapText="1"/>
    </xf>
    <xf numFmtId="0" fontId="46" fillId="17" borderId="115" xfId="0" applyFont="1" applyFill="1" applyBorder="1" applyAlignment="1">
      <alignment horizontal="left" vertical="top" wrapText="1"/>
    </xf>
    <xf numFmtId="0" fontId="42" fillId="4" borderId="115" xfId="0" applyFont="1" applyFill="1" applyBorder="1" applyAlignment="1">
      <alignment horizontal="left" vertical="top" wrapText="1"/>
    </xf>
    <xf numFmtId="0" fontId="42" fillId="4" borderId="115" xfId="0" applyFont="1" applyFill="1" applyBorder="1" applyAlignment="1">
      <alignment horizontal="left" vertical="top" wrapText="1"/>
    </xf>
    <xf numFmtId="0" fontId="46" fillId="24" borderId="115" xfId="0" applyFont="1" applyFill="1" applyBorder="1" applyAlignment="1">
      <alignment horizontal="left" vertical="top" wrapText="1"/>
    </xf>
    <xf numFmtId="0" fontId="42" fillId="22" borderId="115" xfId="0" applyFont="1" applyFill="1" applyBorder="1" applyAlignment="1">
      <alignment horizontal="left" vertical="top" wrapText="1"/>
    </xf>
    <xf numFmtId="0" fontId="42" fillId="0" borderId="115" xfId="0" applyFont="1" applyBorder="1" applyAlignment="1">
      <alignment horizontal="left" vertical="top" wrapText="1"/>
    </xf>
    <xf numFmtId="0" fontId="42" fillId="24" borderId="115" xfId="0" applyFont="1" applyFill="1" applyBorder="1" applyAlignment="1">
      <alignment horizontal="left" vertical="top" wrapText="1"/>
    </xf>
    <xf numFmtId="0" fontId="42" fillId="24" borderId="115" xfId="0" applyFont="1" applyFill="1" applyBorder="1" applyAlignment="1">
      <alignment horizontal="left" vertical="top" wrapText="1"/>
    </xf>
    <xf numFmtId="0" fontId="42" fillId="11" borderId="115" xfId="0" applyFont="1" applyFill="1" applyBorder="1" applyAlignment="1">
      <alignment horizontal="left" vertical="top" wrapText="1"/>
    </xf>
    <xf numFmtId="0" fontId="21" fillId="0" borderId="116" xfId="0" applyFont="1" applyFill="1" applyBorder="1" applyAlignment="1">
      <alignment horizontal="left" vertical="top" wrapText="1"/>
    </xf>
    <xf numFmtId="0" fontId="42" fillId="0" borderId="115" xfId="0" applyFont="1" applyFill="1" applyBorder="1" applyAlignment="1">
      <alignment horizontal="left" vertical="top" wrapText="1"/>
    </xf>
    <xf numFmtId="0" fontId="24" fillId="0" borderId="117" xfId="0" applyFont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118" xfId="0" applyBorder="1" applyAlignment="1">
      <alignment wrapText="1"/>
    </xf>
    <xf numFmtId="0" fontId="0" fillId="0" borderId="37" xfId="0" applyFill="1" applyBorder="1" applyAlignment="1">
      <alignment horizontal="center"/>
    </xf>
    <xf numFmtId="2" fontId="0" fillId="0" borderId="68" xfId="0" applyNumberFormat="1" applyFont="1" applyFill="1" applyBorder="1" applyAlignment="1">
      <alignment horizontal="center" vertical="top"/>
    </xf>
    <xf numFmtId="2" fontId="0" fillId="0" borderId="69" xfId="0" applyNumberFormat="1" applyFont="1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9" xfId="0" applyFill="1" applyBorder="1" applyAlignment="1">
      <alignment/>
    </xf>
    <xf numFmtId="1" fontId="7" fillId="0" borderId="119" xfId="0" applyNumberFormat="1" applyFont="1" applyBorder="1" applyAlignment="1">
      <alignment horizontal="center"/>
    </xf>
    <xf numFmtId="1" fontId="0" fillId="0" borderId="95" xfId="0" applyNumberFormat="1" applyFont="1" applyBorder="1" applyAlignment="1">
      <alignment horizontal="center"/>
    </xf>
    <xf numFmtId="1" fontId="7" fillId="0" borderId="9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5" fontId="0" fillId="15" borderId="69" xfId="0" applyNumberFormat="1" applyFont="1" applyFill="1" applyBorder="1" applyAlignment="1">
      <alignment horizontal="left" vertical="top"/>
    </xf>
    <xf numFmtId="0" fontId="12" fillId="15" borderId="106" xfId="0" applyFont="1" applyFill="1" applyBorder="1" applyAlignment="1">
      <alignment wrapText="1"/>
    </xf>
    <xf numFmtId="2" fontId="0" fillId="15" borderId="85" xfId="0" applyNumberFormat="1" applyFont="1" applyFill="1" applyBorder="1" applyAlignment="1">
      <alignment horizontal="center" vertical="top" wrapText="1"/>
    </xf>
    <xf numFmtId="2" fontId="0" fillId="15" borderId="59" xfId="0" applyNumberFormat="1" applyFont="1" applyFill="1" applyBorder="1" applyAlignment="1">
      <alignment horizontal="center" vertical="top"/>
    </xf>
    <xf numFmtId="2" fontId="0" fillId="15" borderId="70" xfId="0" applyNumberFormat="1" applyFont="1" applyFill="1" applyBorder="1" applyAlignment="1">
      <alignment horizontal="center" vertical="top"/>
    </xf>
    <xf numFmtId="2" fontId="0" fillId="15" borderId="61" xfId="0" applyNumberFormat="1" applyFont="1" applyFill="1" applyBorder="1" applyAlignment="1">
      <alignment horizontal="center" vertical="top"/>
    </xf>
    <xf numFmtId="2" fontId="0" fillId="15" borderId="85" xfId="0" applyNumberFormat="1" applyFont="1" applyFill="1" applyBorder="1" applyAlignment="1">
      <alignment horizontal="center" vertical="top"/>
    </xf>
    <xf numFmtId="2" fontId="0" fillId="15" borderId="70" xfId="42" applyNumberFormat="1" applyFont="1" applyFill="1" applyBorder="1" applyAlignment="1">
      <alignment horizontal="center" vertical="top"/>
    </xf>
    <xf numFmtId="2" fontId="0" fillId="15" borderId="61" xfId="42" applyNumberFormat="1" applyFont="1" applyFill="1" applyBorder="1" applyAlignment="1">
      <alignment horizontal="center" vertical="top"/>
    </xf>
    <xf numFmtId="166" fontId="0" fillId="15" borderId="59" xfId="42" applyNumberFormat="1" applyFont="1" applyFill="1" applyBorder="1" applyAlignment="1">
      <alignment vertical="top"/>
    </xf>
    <xf numFmtId="0" fontId="0" fillId="15" borderId="68" xfId="0" applyFont="1" applyFill="1" applyBorder="1" applyAlignment="1">
      <alignment vertical="top"/>
    </xf>
    <xf numFmtId="0" fontId="0" fillId="15" borderId="61" xfId="0" applyFont="1" applyFill="1" applyBorder="1" applyAlignment="1">
      <alignment vertical="top"/>
    </xf>
    <xf numFmtId="0" fontId="0" fillId="15" borderId="70" xfId="0" applyFont="1" applyFill="1" applyBorder="1" applyAlignment="1">
      <alignment vertical="top" wrapText="1"/>
    </xf>
    <xf numFmtId="0" fontId="42" fillId="15" borderId="115" xfId="0" applyFont="1" applyFill="1" applyBorder="1" applyAlignment="1">
      <alignment horizontal="left" vertical="top" wrapText="1"/>
    </xf>
    <xf numFmtId="0" fontId="21" fillId="15" borderId="68" xfId="0" applyFont="1" applyFill="1" applyBorder="1" applyAlignment="1">
      <alignment horizontal="left" vertical="top" wrapText="1"/>
    </xf>
    <xf numFmtId="0" fontId="21" fillId="15" borderId="116" xfId="0" applyFont="1" applyFill="1" applyBorder="1" applyAlignment="1">
      <alignment horizontal="left" vertical="top" wrapText="1"/>
    </xf>
    <xf numFmtId="0" fontId="67" fillId="0" borderId="115" xfId="0" applyNumberFormat="1" applyFont="1" applyFill="1" applyBorder="1" applyAlignment="1">
      <alignment horizontal="left" vertical="top" wrapText="1"/>
    </xf>
    <xf numFmtId="0" fontId="67" fillId="0" borderId="115" xfId="0" applyFont="1" applyFill="1" applyBorder="1" applyAlignment="1">
      <alignment horizontal="left" vertical="top" wrapText="1"/>
    </xf>
    <xf numFmtId="2" fontId="0" fillId="0" borderId="60" xfId="0" applyNumberFormat="1" applyFont="1" applyFill="1" applyBorder="1" applyAlignment="1">
      <alignment horizontal="center" vertical="top"/>
    </xf>
    <xf numFmtId="0" fontId="42" fillId="0" borderId="106" xfId="0" applyFont="1" applyFill="1" applyBorder="1" applyAlignment="1">
      <alignment wrapText="1"/>
    </xf>
    <xf numFmtId="2" fontId="24" fillId="0" borderId="85" xfId="0" applyNumberFormat="1" applyFont="1" applyFill="1" applyBorder="1" applyAlignment="1">
      <alignment horizontal="center" vertical="top" wrapText="1"/>
    </xf>
    <xf numFmtId="2" fontId="24" fillId="0" borderId="60" xfId="0" applyNumberFormat="1" applyFont="1" applyFill="1" applyBorder="1" applyAlignment="1">
      <alignment horizontal="center" vertical="top"/>
    </xf>
    <xf numFmtId="2" fontId="24" fillId="0" borderId="68" xfId="0" applyNumberFormat="1" applyFont="1" applyFill="1" applyBorder="1" applyAlignment="1">
      <alignment horizontal="center" vertical="top"/>
    </xf>
    <xf numFmtId="2" fontId="24" fillId="0" borderId="85" xfId="0" applyNumberFormat="1" applyFont="1" applyFill="1" applyBorder="1" applyAlignment="1">
      <alignment horizontal="center" vertical="top"/>
    </xf>
    <xf numFmtId="2" fontId="24" fillId="0" borderId="70" xfId="42" applyNumberFormat="1" applyFont="1" applyFill="1" applyBorder="1" applyAlignment="1">
      <alignment horizontal="center" vertical="top"/>
    </xf>
    <xf numFmtId="2" fontId="24" fillId="0" borderId="61" xfId="42" applyNumberFormat="1" applyFont="1" applyFill="1" applyBorder="1" applyAlignment="1">
      <alignment horizontal="center" vertical="top"/>
    </xf>
    <xf numFmtId="166" fontId="24" fillId="0" borderId="59" xfId="42" applyNumberFormat="1" applyFont="1" applyFill="1" applyBorder="1" applyAlignment="1">
      <alignment vertical="top"/>
    </xf>
    <xf numFmtId="0" fontId="24" fillId="0" borderId="68" xfId="0" applyFont="1" applyFill="1" applyBorder="1" applyAlignment="1">
      <alignment vertical="top"/>
    </xf>
    <xf numFmtId="0" fontId="24" fillId="0" borderId="61" xfId="0" applyFont="1" applyFill="1" applyBorder="1" applyAlignment="1">
      <alignment vertical="top"/>
    </xf>
    <xf numFmtId="0" fontId="24" fillId="0" borderId="70" xfId="0" applyFont="1" applyFill="1" applyBorder="1" applyAlignment="1">
      <alignment vertical="top" wrapText="1"/>
    </xf>
    <xf numFmtId="0" fontId="68" fillId="0" borderId="115" xfId="0" applyFont="1" applyFill="1" applyBorder="1" applyAlignment="1">
      <alignment horizontal="left" vertical="top" wrapText="1"/>
    </xf>
    <xf numFmtId="0" fontId="12" fillId="0" borderId="53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/>
    </xf>
    <xf numFmtId="0" fontId="12" fillId="0" borderId="120" xfId="0" applyFont="1" applyFill="1" applyBorder="1" applyAlignment="1">
      <alignment wrapText="1"/>
    </xf>
    <xf numFmtId="2" fontId="0" fillId="0" borderId="82" xfId="0" applyNumberFormat="1" applyFont="1" applyFill="1" applyBorder="1" applyAlignment="1">
      <alignment horizontal="center" vertical="top" wrapText="1"/>
    </xf>
    <xf numFmtId="2" fontId="0" fillId="0" borderId="72" xfId="0" applyNumberFormat="1" applyFont="1" applyFill="1" applyBorder="1" applyAlignment="1">
      <alignment horizontal="center" vertical="top"/>
    </xf>
    <xf numFmtId="0" fontId="13" fillId="0" borderId="120" xfId="0" applyFont="1" applyFill="1" applyBorder="1" applyAlignment="1">
      <alignment wrapText="1"/>
    </xf>
    <xf numFmtId="0" fontId="13" fillId="0" borderId="106" xfId="0" applyFont="1" applyFill="1" applyBorder="1" applyAlignment="1">
      <alignment wrapText="1"/>
    </xf>
    <xf numFmtId="0" fontId="38" fillId="0" borderId="106" xfId="0" applyFont="1" applyFill="1" applyBorder="1" applyAlignment="1">
      <alignment horizontal="left" vertical="top" wrapText="1"/>
    </xf>
    <xf numFmtId="165" fontId="0" fillId="0" borderId="69" xfId="0" applyNumberFormat="1" applyFont="1" applyFill="1" applyBorder="1" applyAlignment="1">
      <alignment horizontal="left" vertical="top"/>
    </xf>
    <xf numFmtId="0" fontId="38" fillId="0" borderId="106" xfId="0" applyFont="1" applyFill="1" applyBorder="1" applyAlignment="1">
      <alignment horizontal="left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2" fontId="0" fillId="0" borderId="61" xfId="42" applyNumberFormat="1" applyFont="1" applyFill="1" applyBorder="1" applyAlignment="1">
      <alignment horizontal="center" vertical="top"/>
    </xf>
    <xf numFmtId="0" fontId="42" fillId="0" borderId="115" xfId="0" applyFont="1" applyFill="1" applyBorder="1" applyAlignment="1">
      <alignment horizontal="left" vertical="top" wrapText="1"/>
    </xf>
    <xf numFmtId="0" fontId="0" fillId="0" borderId="106" xfId="0" applyFont="1" applyFill="1" applyBorder="1" applyAlignment="1">
      <alignment horizontal="left" vertical="top" wrapText="1"/>
    </xf>
    <xf numFmtId="0" fontId="24" fillId="0" borderId="68" xfId="0" applyFont="1" applyFill="1" applyBorder="1" applyAlignment="1">
      <alignment horizontal="left" vertical="top" wrapText="1"/>
    </xf>
    <xf numFmtId="0" fontId="21" fillId="0" borderId="68" xfId="0" applyFont="1" applyFill="1" applyBorder="1" applyAlignment="1">
      <alignment horizontal="center" vertical="top" wrapText="1"/>
    </xf>
    <xf numFmtId="0" fontId="38" fillId="0" borderId="106" xfId="0" applyFont="1" applyFill="1" applyBorder="1" applyAlignment="1">
      <alignment horizontal="center" vertical="top" wrapText="1"/>
    </xf>
    <xf numFmtId="2" fontId="0" fillId="0" borderId="85" xfId="0" applyNumberFormat="1" applyFont="1" applyFill="1" applyBorder="1" applyAlignment="1">
      <alignment horizontal="center" vertical="top" wrapText="1"/>
    </xf>
    <xf numFmtId="2" fontId="0" fillId="0" borderId="59" xfId="0" applyNumberFormat="1" applyFont="1" applyFill="1" applyBorder="1" applyAlignment="1">
      <alignment horizontal="center" vertical="top"/>
    </xf>
    <xf numFmtId="2" fontId="0" fillId="0" borderId="70" xfId="0" applyNumberFormat="1" applyFont="1" applyFill="1" applyBorder="1" applyAlignment="1">
      <alignment horizontal="center" vertical="top"/>
    </xf>
    <xf numFmtId="2" fontId="0" fillId="0" borderId="85" xfId="0" applyNumberFormat="1" applyFont="1" applyFill="1" applyBorder="1" applyAlignment="1">
      <alignment horizontal="center" vertical="top"/>
    </xf>
    <xf numFmtId="2" fontId="0" fillId="0" borderId="70" xfId="42" applyNumberFormat="1" applyFont="1" applyFill="1" applyBorder="1" applyAlignment="1">
      <alignment horizontal="center" vertical="top"/>
    </xf>
    <xf numFmtId="0" fontId="25" fillId="0" borderId="115" xfId="0" applyFont="1" applyFill="1" applyBorder="1" applyAlignment="1">
      <alignment horizontal="left" vertical="top" wrapText="1"/>
    </xf>
    <xf numFmtId="0" fontId="42" fillId="0" borderId="106" xfId="0" applyFont="1" applyFill="1" applyBorder="1" applyAlignment="1">
      <alignment horizontal="left" vertical="top" wrapText="1"/>
    </xf>
    <xf numFmtId="0" fontId="26" fillId="0" borderId="115" xfId="0" applyFont="1" applyFill="1" applyBorder="1" applyAlignment="1">
      <alignment horizontal="left" vertical="top" wrapText="1"/>
    </xf>
    <xf numFmtId="0" fontId="25" fillId="0" borderId="115" xfId="0" applyFont="1" applyFill="1" applyBorder="1" applyAlignment="1">
      <alignment horizontal="left" vertical="top" wrapText="1"/>
    </xf>
    <xf numFmtId="0" fontId="46" fillId="0" borderId="106" xfId="0" applyFont="1" applyFill="1" applyBorder="1" applyAlignment="1">
      <alignment horizontal="left" vertical="top" wrapText="1"/>
    </xf>
    <xf numFmtId="0" fontId="38" fillId="0" borderId="60" xfId="0" applyFont="1" applyFill="1" applyBorder="1" applyAlignment="1">
      <alignment horizontal="center" vertical="top" wrapText="1"/>
    </xf>
    <xf numFmtId="2" fontId="0" fillId="0" borderId="96" xfId="0" applyNumberFormat="1" applyFont="1" applyFill="1" applyBorder="1" applyAlignment="1">
      <alignment horizontal="center" vertical="top" wrapText="1"/>
    </xf>
    <xf numFmtId="0" fontId="21" fillId="0" borderId="121" xfId="0" applyFont="1" applyFill="1" applyBorder="1" applyAlignment="1">
      <alignment horizontal="left" vertical="top" wrapText="1"/>
    </xf>
    <xf numFmtId="0" fontId="21" fillId="0" borderId="60" xfId="0" applyFont="1" applyFill="1" applyBorder="1" applyAlignment="1">
      <alignment horizontal="left" vertical="top" wrapText="1"/>
    </xf>
    <xf numFmtId="0" fontId="21" fillId="0" borderId="122" xfId="0" applyFont="1" applyFill="1" applyBorder="1" applyAlignment="1">
      <alignment horizontal="left" vertical="top" wrapText="1"/>
    </xf>
    <xf numFmtId="2" fontId="21" fillId="0" borderId="68" xfId="0" applyNumberFormat="1" applyFont="1" applyFill="1" applyBorder="1" applyAlignment="1">
      <alignment horizontal="left" vertical="top" wrapText="1"/>
    </xf>
    <xf numFmtId="0" fontId="21" fillId="0" borderId="73" xfId="0" applyFont="1" applyFill="1" applyBorder="1" applyAlignment="1">
      <alignment horizontal="left" vertical="top" wrapText="1"/>
    </xf>
    <xf numFmtId="0" fontId="0" fillId="0" borderId="62" xfId="0" applyFill="1" applyBorder="1" applyAlignment="1">
      <alignment/>
    </xf>
    <xf numFmtId="2" fontId="0" fillId="0" borderId="62" xfId="0" applyNumberFormat="1" applyFill="1" applyBorder="1" applyAlignment="1">
      <alignment/>
    </xf>
    <xf numFmtId="0" fontId="5" fillId="4" borderId="106" xfId="0" applyFont="1" applyFill="1" applyBorder="1" applyAlignment="1">
      <alignment horizontal="left" vertical="top" wrapText="1"/>
    </xf>
    <xf numFmtId="0" fontId="12" fillId="4" borderId="115" xfId="0" applyFont="1" applyFill="1" applyBorder="1" applyAlignment="1">
      <alignment horizontal="left" vertical="top" wrapText="1"/>
    </xf>
    <xf numFmtId="0" fontId="0" fillId="4" borderId="68" xfId="0" applyFont="1" applyFill="1" applyBorder="1" applyAlignment="1">
      <alignment horizontal="left" vertical="top" wrapText="1"/>
    </xf>
    <xf numFmtId="0" fontId="0" fillId="4" borderId="116" xfId="0" applyFont="1" applyFill="1" applyBorder="1" applyAlignment="1">
      <alignment horizontal="left" vertical="top" wrapText="1"/>
    </xf>
    <xf numFmtId="0" fontId="12" fillId="4" borderId="106" xfId="0" applyFont="1" applyFill="1" applyBorder="1" applyAlignment="1">
      <alignment horizontal="left" wrapText="1"/>
    </xf>
    <xf numFmtId="0" fontId="38" fillId="24" borderId="106" xfId="0" applyFont="1" applyFill="1" applyBorder="1" applyAlignment="1">
      <alignment wrapText="1"/>
    </xf>
    <xf numFmtId="0" fontId="38" fillId="22" borderId="106" xfId="0" applyFont="1" applyFill="1" applyBorder="1" applyAlignment="1">
      <alignment wrapText="1"/>
    </xf>
    <xf numFmtId="0" fontId="43" fillId="24" borderId="106" xfId="0" applyFont="1" applyFill="1" applyBorder="1" applyAlignment="1">
      <alignment wrapText="1"/>
    </xf>
    <xf numFmtId="0" fontId="0" fillId="26" borderId="0" xfId="0" applyFill="1" applyAlignment="1">
      <alignment horizontal="center"/>
    </xf>
    <xf numFmtId="2" fontId="0" fillId="26" borderId="59" xfId="0" applyNumberFormat="1" applyFont="1" applyFill="1" applyBorder="1" applyAlignment="1">
      <alignment horizontal="center" vertical="top"/>
    </xf>
    <xf numFmtId="0" fontId="13" fillId="24" borderId="106" xfId="0" applyFont="1" applyFill="1" applyBorder="1" applyAlignment="1">
      <alignment wrapText="1"/>
    </xf>
    <xf numFmtId="0" fontId="12" fillId="26" borderId="106" xfId="0" applyFont="1" applyFill="1" applyBorder="1" applyAlignment="1">
      <alignment wrapText="1"/>
    </xf>
    <xf numFmtId="2" fontId="0" fillId="26" borderId="85" xfId="0" applyNumberFormat="1" applyFont="1" applyFill="1" applyBorder="1" applyAlignment="1">
      <alignment horizontal="center" vertical="top" wrapText="1"/>
    </xf>
    <xf numFmtId="2" fontId="0" fillId="26" borderId="59" xfId="0" applyNumberFormat="1" applyFont="1" applyFill="1" applyBorder="1" applyAlignment="1">
      <alignment horizontal="center" vertical="top"/>
    </xf>
    <xf numFmtId="2" fontId="0" fillId="26" borderId="85" xfId="0" applyNumberFormat="1" applyFont="1" applyFill="1" applyBorder="1" applyAlignment="1">
      <alignment horizontal="center" vertical="top" wrapText="1"/>
    </xf>
    <xf numFmtId="165" fontId="0" fillId="26" borderId="69" xfId="0" applyNumberFormat="1" applyFont="1" applyFill="1" applyBorder="1" applyAlignment="1">
      <alignment horizontal="left" vertical="top"/>
    </xf>
    <xf numFmtId="0" fontId="41" fillId="4" borderId="106" xfId="0" applyFont="1" applyFill="1" applyBorder="1" applyAlignment="1">
      <alignment wrapText="1"/>
    </xf>
    <xf numFmtId="0" fontId="21" fillId="22" borderId="68" xfId="0" applyFont="1" applyFill="1" applyBorder="1" applyAlignment="1">
      <alignment horizontal="left" vertical="top" wrapText="1"/>
    </xf>
    <xf numFmtId="0" fontId="21" fillId="22" borderId="116" xfId="0" applyFont="1" applyFill="1" applyBorder="1" applyAlignment="1">
      <alignment horizontal="left" vertical="top" wrapText="1"/>
    </xf>
    <xf numFmtId="0" fontId="38" fillId="4" borderId="106" xfId="0" applyFont="1" applyFill="1" applyBorder="1" applyAlignment="1">
      <alignment wrapText="1"/>
    </xf>
    <xf numFmtId="166" fontId="6" fillId="0" borderId="103" xfId="42" applyNumberFormat="1" applyFont="1" applyBorder="1" applyAlignment="1">
      <alignment horizontal="center"/>
    </xf>
    <xf numFmtId="0" fontId="6" fillId="0" borderId="83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5" fillId="0" borderId="123" xfId="58" applyFont="1" applyBorder="1" applyAlignment="1">
      <alignment horizontal="center"/>
      <protection/>
    </xf>
    <xf numFmtId="0" fontId="5" fillId="0" borderId="16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5" fillId="0" borderId="124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5" fillId="0" borderId="21" xfId="58" applyFont="1" applyBorder="1" applyAlignment="1">
      <alignment horizontal="center"/>
      <protection/>
    </xf>
    <xf numFmtId="0" fontId="5" fillId="0" borderId="49" xfId="58" applyFont="1" applyBorder="1" applyAlignment="1">
      <alignment horizontal="center"/>
      <protection/>
    </xf>
    <xf numFmtId="0" fontId="5" fillId="0" borderId="19" xfId="58" applyFont="1" applyBorder="1" applyAlignment="1">
      <alignment horizontal="center"/>
      <protection/>
    </xf>
    <xf numFmtId="0" fontId="5" fillId="0" borderId="125" xfId="58" applyFont="1" applyBorder="1" applyAlignment="1">
      <alignment horizontal="center"/>
      <protection/>
    </xf>
    <xf numFmtId="22" fontId="31" fillId="24" borderId="126" xfId="0" applyNumberFormat="1" applyFont="1" applyFill="1" applyBorder="1" applyAlignment="1">
      <alignment horizontal="center"/>
    </xf>
    <xf numFmtId="22" fontId="31" fillId="24" borderId="127" xfId="0" applyNumberFormat="1" applyFont="1" applyFill="1" applyBorder="1" applyAlignment="1">
      <alignment horizontal="center"/>
    </xf>
    <xf numFmtId="0" fontId="38" fillId="0" borderId="60" xfId="0" applyFont="1" applyBorder="1" applyAlignment="1">
      <alignment horizontal="center" vertical="top" wrapText="1"/>
    </xf>
    <xf numFmtId="0" fontId="38" fillId="0" borderId="70" xfId="0" applyFont="1" applyBorder="1" applyAlignment="1">
      <alignment horizontal="center" vertical="top" wrapText="1"/>
    </xf>
    <xf numFmtId="0" fontId="38" fillId="0" borderId="109" xfId="0" applyFont="1" applyBorder="1" applyAlignment="1">
      <alignment horizontal="center" vertical="top" wrapText="1"/>
    </xf>
    <xf numFmtId="12" fontId="38" fillId="0" borderId="60" xfId="0" applyNumberFormat="1" applyFont="1" applyBorder="1" applyAlignment="1">
      <alignment horizontal="center" vertical="top" wrapText="1"/>
    </xf>
    <xf numFmtId="12" fontId="38" fillId="0" borderId="70" xfId="0" applyNumberFormat="1" applyFont="1" applyBorder="1" applyAlignment="1">
      <alignment horizontal="center" vertical="top" wrapText="1"/>
    </xf>
    <xf numFmtId="12" fontId="38" fillId="0" borderId="109" xfId="0" applyNumberFormat="1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2 HOUR FORECAST" xfId="57"/>
    <cellStyle name="Normal_72 HOUR FORECAST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auto="1"/>
      </font>
      <fill>
        <patternFill>
          <bgColor indexed="8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Eng. Target vs Team Target vs Actual
</a:t>
            </a:r>
          </a:p>
        </c:rich>
      </c:tx>
      <c:layout>
        <c:manualLayout>
          <c:xMode val="factor"/>
          <c:yMode val="factor"/>
          <c:x val="-0.00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325"/>
          <c:w val="0.9522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sheet just for the chart'!$A$5</c:f>
              <c:strCache>
                <c:ptCount val="1"/>
                <c:pt idx="0">
                  <c:v>Cum. Plan Previous Sections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5E76"/>
                  </a:gs>
                  <a:gs pos="50000">
                    <a:srgbClr val="99CCFF"/>
                  </a:gs>
                  <a:gs pos="100000">
                    <a:srgbClr val="475E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noFill/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21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chart'!$B$5:$AB$5</c:f>
              <c:numCache>
                <c:ptCount val="27"/>
                <c:pt idx="0">
                  <c:v>4.6</c:v>
                </c:pt>
                <c:pt idx="3">
                  <c:v>4.6</c:v>
                </c:pt>
                <c:pt idx="6">
                  <c:v>4.6</c:v>
                </c:pt>
                <c:pt idx="9">
                  <c:v>8.399999999999999</c:v>
                </c:pt>
                <c:pt idx="12">
                  <c:v>12.899999999999999</c:v>
                </c:pt>
                <c:pt idx="15">
                  <c:v>16.7</c:v>
                </c:pt>
                <c:pt idx="18">
                  <c:v>22.2</c:v>
                </c:pt>
                <c:pt idx="21">
                  <c:v>26.5</c:v>
                </c:pt>
                <c:pt idx="24">
                  <c:v>30.2</c:v>
                </c:pt>
              </c:numCache>
            </c:numRef>
          </c:val>
        </c:ser>
        <c:ser>
          <c:idx val="1"/>
          <c:order val="1"/>
          <c:tx>
            <c:strRef>
              <c:f>'Data sheet just for the chart'!$A$6</c:f>
              <c:strCache>
                <c:ptCount val="1"/>
                <c:pt idx="0">
                  <c:v>Cum. Actual Previous Sections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323232"/>
                  </a:gs>
                  <a:gs pos="50000">
                    <a:srgbClr val="C0C0C0"/>
                  </a:gs>
                  <a:gs pos="100000">
                    <a:srgbClr val="323232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595959"/>
                  </a:gs>
                  <a:gs pos="50000">
                    <a:srgbClr val="C0C0C0"/>
                  </a:gs>
                  <a:gs pos="100000">
                    <a:srgbClr val="595959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chart'!$B$6:$AB$6</c:f>
              <c:numCache>
                <c:ptCount val="27"/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sheet just for the chart'!$A$7</c:f>
              <c:strCache>
                <c:ptCount val="1"/>
                <c:pt idx="0">
                  <c:v>Plan for the section (column D)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chart'!$B$7:$AB$7</c:f>
              <c:numCache>
                <c:ptCount val="27"/>
                <c:pt idx="3">
                  <c:v>0</c:v>
                </c:pt>
                <c:pt idx="6">
                  <c:v>3.8</c:v>
                </c:pt>
                <c:pt idx="9">
                  <c:v>4.5</c:v>
                </c:pt>
                <c:pt idx="12">
                  <c:v>3.8</c:v>
                </c:pt>
                <c:pt idx="15">
                  <c:v>5.5</c:v>
                </c:pt>
                <c:pt idx="18">
                  <c:v>4.3</c:v>
                </c:pt>
                <c:pt idx="21">
                  <c:v>3.7</c:v>
                </c:pt>
                <c:pt idx="24">
                  <c:v>4.2</c:v>
                </c:pt>
              </c:numCache>
            </c:numRef>
          </c:val>
        </c:ser>
        <c:ser>
          <c:idx val="3"/>
          <c:order val="3"/>
          <c:tx>
            <c:strRef>
              <c:f>'Data sheet just for the chart'!$A$8</c:f>
              <c:strCache>
                <c:ptCount val="1"/>
                <c:pt idx="0">
                  <c:v>Actual for the section (column F)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chart'!$B$8:$AB$8</c:f>
              <c:numCache>
                <c:ptCount val="27"/>
                <c:pt idx="2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  <c:pt idx="14">
                  <c:v>0</c:v>
                </c:pt>
                <c:pt idx="17">
                  <c:v>0</c:v>
                </c:pt>
                <c:pt idx="20">
                  <c:v>0</c:v>
                </c:pt>
                <c:pt idx="23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sheet just for the chart'!$A$9</c:f>
              <c:strCache>
                <c:ptCount val="1"/>
                <c:pt idx="0">
                  <c:v>Cum. Targets Previous sections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76475E"/>
                  </a:gs>
                  <a:gs pos="50000">
                    <a:srgbClr val="FF99CC"/>
                  </a:gs>
                  <a:gs pos="100000">
                    <a:srgbClr val="7647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chart'!$B$9:$AB$9</c:f>
              <c:numCache>
                <c:ptCount val="27"/>
                <c:pt idx="1">
                  <c:v>2.9</c:v>
                </c:pt>
                <c:pt idx="4">
                  <c:v>2.9</c:v>
                </c:pt>
                <c:pt idx="7">
                  <c:v>2.9</c:v>
                </c:pt>
                <c:pt idx="10">
                  <c:v>5.3</c:v>
                </c:pt>
                <c:pt idx="13">
                  <c:v>8.2</c:v>
                </c:pt>
                <c:pt idx="16">
                  <c:v>10.6</c:v>
                </c:pt>
                <c:pt idx="19">
                  <c:v>14</c:v>
                </c:pt>
                <c:pt idx="22">
                  <c:v>17.2</c:v>
                </c:pt>
                <c:pt idx="25">
                  <c:v>17.2</c:v>
                </c:pt>
              </c:numCache>
            </c:numRef>
          </c:val>
        </c:ser>
        <c:ser>
          <c:idx val="5"/>
          <c:order val="5"/>
          <c:tx>
            <c:strRef>
              <c:f>'Data sheet just for the chart'!$A$10</c:f>
              <c:strCache>
                <c:ptCount val="1"/>
                <c:pt idx="0">
                  <c:v>Target for the section (column E)</c:v>
                </c:pt>
              </c:strCache>
            </c:strRef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chart'!$B$10:$AB$10</c:f>
              <c:numCache>
                <c:ptCount val="27"/>
                <c:pt idx="4">
                  <c:v>0</c:v>
                </c:pt>
                <c:pt idx="7">
                  <c:v>2.4</c:v>
                </c:pt>
                <c:pt idx="10">
                  <c:v>2.9</c:v>
                </c:pt>
                <c:pt idx="13">
                  <c:v>2.4</c:v>
                </c:pt>
                <c:pt idx="16">
                  <c:v>3.4</c:v>
                </c:pt>
                <c:pt idx="19">
                  <c:v>3.2</c:v>
                </c:pt>
                <c:pt idx="22">
                  <c:v>0</c:v>
                </c:pt>
                <c:pt idx="25">
                  <c:v>3.2</c:v>
                </c:pt>
              </c:numCache>
            </c:numRef>
          </c:val>
        </c:ser>
        <c:ser>
          <c:idx val="6"/>
          <c:order val="6"/>
          <c:tx>
            <c:strRef>
              <c:f>'Data sheet just for the chart'!$A$11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chart'!$B$11:$AB$11</c:f>
              <c:numCache>
                <c:ptCount val="27"/>
              </c:numCache>
            </c:numRef>
          </c:val>
        </c:ser>
        <c:ser>
          <c:idx val="7"/>
          <c:order val="7"/>
          <c:tx>
            <c:strRef>
              <c:f>'Data sheet just for the chart'!$A$12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chart'!$B$12:$AB$12</c:f>
              <c:numCache>
                <c:ptCount val="27"/>
              </c:numCache>
            </c:numRef>
          </c:val>
        </c:ser>
        <c:ser>
          <c:idx val="8"/>
          <c:order val="8"/>
          <c:tx>
            <c:strRef>
              <c:f>'Data sheet just for the chart'!$A$13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chart'!$B$13:$AB$13</c:f>
              <c:numCache>
                <c:ptCount val="27"/>
              </c:numCache>
            </c:numRef>
          </c:val>
        </c:ser>
        <c:ser>
          <c:idx val="9"/>
          <c:order val="9"/>
          <c:tx>
            <c:strRef>
              <c:f>'Data sheet just for the chart'!$A$14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chart'!$B$14:$AB$14</c:f>
              <c:numCache>
                <c:ptCount val="27"/>
              </c:numCache>
            </c:numRef>
          </c:val>
        </c:ser>
        <c:ser>
          <c:idx val="10"/>
          <c:order val="10"/>
          <c:tx>
            <c:strRef>
              <c:f>'Data sheet just for the chart'!$A$15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chart'!$B$15:$AB$15</c:f>
              <c:numCache>
                <c:ptCount val="27"/>
              </c:numCache>
            </c:numRef>
          </c:val>
        </c:ser>
        <c:ser>
          <c:idx val="11"/>
          <c:order val="11"/>
          <c:tx>
            <c:strRef>
              <c:f>'Data sheet just for the chart'!$A$16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chart'!$B$16:$AB$16</c:f>
              <c:numCache>
                <c:ptCount val="27"/>
              </c:numCache>
            </c:numRef>
          </c:val>
        </c:ser>
        <c:ser>
          <c:idx val="12"/>
          <c:order val="12"/>
          <c:tx>
            <c:strRef>
              <c:f>'Data sheet just for the chart'!$A$17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chart'!$B$17:$AB$17</c:f>
              <c:numCache>
                <c:ptCount val="27"/>
              </c:numCache>
            </c:numRef>
          </c:val>
        </c:ser>
        <c:ser>
          <c:idx val="13"/>
          <c:order val="13"/>
          <c:tx>
            <c:strRef>
              <c:f>'Data sheet just for the chart'!$A$18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chart'!$B$18:$AB$18</c:f>
              <c:numCache>
                <c:ptCount val="27"/>
              </c:numCache>
            </c:numRef>
          </c:val>
        </c:ser>
        <c:ser>
          <c:idx val="14"/>
          <c:order val="14"/>
          <c:tx>
            <c:strRef>
              <c:f>'Data sheet just for the chart'!$A$19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chart'!$B$19:$AB$19</c:f>
              <c:numCache>
                <c:ptCount val="27"/>
              </c:numCache>
            </c:numRef>
          </c:val>
        </c:ser>
        <c:ser>
          <c:idx val="15"/>
          <c:order val="15"/>
          <c:tx>
            <c:strRef>
              <c:f>'Data sheet just for the chart'!$A$20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chart'!$B$20:$AB$20</c:f>
              <c:numCache>
                <c:ptCount val="27"/>
              </c:numCache>
            </c:numRef>
          </c:val>
        </c:ser>
        <c:ser>
          <c:idx val="16"/>
          <c:order val="16"/>
          <c:tx>
            <c:strRef>
              <c:f>'Data sheet just for the chart'!$A$21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chart'!$B$21:$AB$21</c:f>
              <c:numCache>
                <c:ptCount val="27"/>
              </c:numCache>
            </c:numRef>
          </c:val>
        </c:ser>
        <c:ser>
          <c:idx val="17"/>
          <c:order val="17"/>
          <c:tx>
            <c:strRef>
              <c:f>'Data sheet just for the chart'!$A$22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chart'!$B$22:$AB$22</c:f>
              <c:numCache>
                <c:ptCount val="27"/>
              </c:numCache>
            </c:numRef>
          </c:val>
        </c:ser>
        <c:ser>
          <c:idx val="18"/>
          <c:order val="18"/>
          <c:tx>
            <c:strRef>
              <c:f>'Data sheet just for the chart'!$A$23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chart'!$B$23:$AB$23</c:f>
              <c:numCache>
                <c:ptCount val="27"/>
              </c:numCache>
            </c:numRef>
          </c:val>
        </c:ser>
        <c:ser>
          <c:idx val="19"/>
          <c:order val="19"/>
          <c:tx>
            <c:strRef>
              <c:f>'Data sheet just for the chart'!$A$24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chart'!$B$24:$AB$24</c:f>
              <c:numCache>
                <c:ptCount val="27"/>
              </c:numCache>
            </c:numRef>
          </c:val>
        </c:ser>
        <c:ser>
          <c:idx val="20"/>
          <c:order val="20"/>
          <c:tx>
            <c:strRef>
              <c:f>'Data sheet just for the chart'!$A$25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chart'!$B$25:$AB$25</c:f>
              <c:numCache>
                <c:ptCount val="27"/>
              </c:numCache>
            </c:numRef>
          </c:val>
        </c:ser>
        <c:ser>
          <c:idx val="21"/>
          <c:order val="21"/>
          <c:tx>
            <c:strRef>
              <c:f>'Data sheet just for the chart'!$A$26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chart'!$B$26:$AB$26</c:f>
              <c:numCache>
                <c:ptCount val="27"/>
              </c:numCache>
            </c:numRef>
          </c:val>
        </c:ser>
        <c:ser>
          <c:idx val="22"/>
          <c:order val="22"/>
          <c:tx>
            <c:strRef>
              <c:f>'Data sheet just for the chart'!$A$27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chart'!$B$27:$AB$27</c:f>
              <c:numCache>
                <c:ptCount val="27"/>
              </c:numCache>
            </c:numRef>
          </c:val>
        </c:ser>
        <c:ser>
          <c:idx val="23"/>
          <c:order val="23"/>
          <c:tx>
            <c:strRef>
              <c:f>'Data sheet just for the chart'!$A$28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chart'!$B$28:$AB$28</c:f>
              <c:numCache>
                <c:ptCount val="27"/>
              </c:numCache>
            </c:numRef>
          </c:val>
        </c:ser>
        <c:ser>
          <c:idx val="24"/>
          <c:order val="24"/>
          <c:tx>
            <c:strRef>
              <c:f>'Data sheet just for the chart'!$A$29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chart'!$B$29:$AB$29</c:f>
              <c:numCache>
                <c:ptCount val="27"/>
              </c:numCache>
            </c:numRef>
          </c:val>
        </c:ser>
        <c:ser>
          <c:idx val="25"/>
          <c:order val="25"/>
          <c:tx>
            <c:strRef>
              <c:f>'Data sheet just for the chart'!$A$30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chart'!$B$30:$AB$30</c:f>
              <c:numCache>
                <c:ptCount val="27"/>
              </c:numCache>
            </c:numRef>
          </c:val>
        </c:ser>
        <c:ser>
          <c:idx val="26"/>
          <c:order val="26"/>
          <c:tx>
            <c:strRef>
              <c:f>'Data sheet just for the chart'!$A$31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chart'!$B$31:$AB$31</c:f>
              <c:numCache>
                <c:ptCount val="27"/>
              </c:numCache>
            </c:numRef>
          </c:val>
        </c:ser>
        <c:ser>
          <c:idx val="27"/>
          <c:order val="27"/>
          <c:tx>
            <c:strRef>
              <c:f>'Data sheet just for the chart'!$A$32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chart'!$B$32:$AB$32</c:f>
              <c:numCache>
                <c:ptCount val="27"/>
              </c:numCache>
            </c:numRef>
          </c:val>
        </c:ser>
        <c:ser>
          <c:idx val="28"/>
          <c:order val="28"/>
          <c:tx>
            <c:strRef>
              <c:f>'Data sheet just for the chart'!$A$33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chart'!$B$33:$AB$33</c:f>
              <c:numCache>
                <c:ptCount val="27"/>
              </c:numCache>
            </c:numRef>
          </c:val>
        </c:ser>
        <c:ser>
          <c:idx val="29"/>
          <c:order val="29"/>
          <c:tx>
            <c:strRef>
              <c:f>'Data sheet just for the chart'!$A$34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chart'!$B$34:$AB$34</c:f>
              <c:numCache>
                <c:ptCount val="27"/>
              </c:numCache>
            </c:numRef>
          </c:val>
        </c:ser>
        <c:ser>
          <c:idx val="30"/>
          <c:order val="30"/>
          <c:tx>
            <c:strRef>
              <c:f>'Data sheet just for the chart'!$A$35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chart'!$B$35:$AB$35</c:f>
              <c:numCache>
                <c:ptCount val="27"/>
              </c:numCache>
            </c:numRef>
          </c:val>
        </c:ser>
        <c:ser>
          <c:idx val="31"/>
          <c:order val="31"/>
          <c:tx>
            <c:strRef>
              <c:f>'Data sheet just for the chart'!$A$36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chart'!$B$36:$AB$36</c:f>
              <c:numCache>
                <c:ptCount val="27"/>
              </c:numCache>
            </c:numRef>
          </c:val>
        </c:ser>
        <c:ser>
          <c:idx val="32"/>
          <c:order val="32"/>
          <c:tx>
            <c:strRef>
              <c:f>'Data sheet just for the chart'!$A$37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chart'!$B$37:$AB$37</c:f>
              <c:numCache>
                <c:ptCount val="27"/>
              </c:numCache>
            </c:numRef>
          </c:val>
        </c:ser>
        <c:ser>
          <c:idx val="33"/>
          <c:order val="33"/>
          <c:tx>
            <c:strRef>
              <c:f>'Data sheet just for the chart'!$A$38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chart'!$B$38:$AB$38</c:f>
              <c:numCache>
                <c:ptCount val="27"/>
              </c:numCache>
            </c:numRef>
          </c:val>
        </c:ser>
        <c:ser>
          <c:idx val="34"/>
          <c:order val="34"/>
          <c:tx>
            <c:strRef>
              <c:f>'Data sheet just for the chart'!$A$39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sheet just for the chart'!$B$3:$AB$4</c:f>
              <c:multiLvlStrCache>
                <c:ptCount val="27"/>
                <c:lvl>
                  <c:pt idx="0">
                    <c:v>Eng. Target</c:v>
                  </c:pt>
                  <c:pt idx="1">
                    <c:v>Target</c:v>
                  </c:pt>
                  <c:pt idx="2">
                    <c:v>Actual</c:v>
                  </c:pt>
                  <c:pt idx="3">
                    <c:v>Eng. Target</c:v>
                  </c:pt>
                  <c:pt idx="4">
                    <c:v>Target</c:v>
                  </c:pt>
                  <c:pt idx="5">
                    <c:v>Actual</c:v>
                  </c:pt>
                  <c:pt idx="6">
                    <c:v>Eng. Target</c:v>
                  </c:pt>
                  <c:pt idx="7">
                    <c:v>Target</c:v>
                  </c:pt>
                  <c:pt idx="8">
                    <c:v>Actual</c:v>
                  </c:pt>
                  <c:pt idx="9">
                    <c:v>Eng. Target</c:v>
                  </c:pt>
                  <c:pt idx="10">
                    <c:v>Target</c:v>
                  </c:pt>
                  <c:pt idx="11">
                    <c:v>Actual</c:v>
                  </c:pt>
                  <c:pt idx="12">
                    <c:v>Eng. Target</c:v>
                  </c:pt>
                  <c:pt idx="13">
                    <c:v>Target</c:v>
                  </c:pt>
                  <c:pt idx="14">
                    <c:v>Actual</c:v>
                  </c:pt>
                  <c:pt idx="15">
                    <c:v>Eng. Target</c:v>
                  </c:pt>
                  <c:pt idx="16">
                    <c:v>Target</c:v>
                  </c:pt>
                  <c:pt idx="17">
                    <c:v>Actual</c:v>
                  </c:pt>
                  <c:pt idx="18">
                    <c:v>Eng. Target</c:v>
                  </c:pt>
                  <c:pt idx="19">
                    <c:v>Target</c:v>
                  </c:pt>
                  <c:pt idx="20">
                    <c:v>Actual</c:v>
                  </c:pt>
                  <c:pt idx="21">
                    <c:v>Eng. Target</c:v>
                  </c:pt>
                  <c:pt idx="22">
                    <c:v>Target</c:v>
                  </c:pt>
                  <c:pt idx="23">
                    <c:v>Actual</c:v>
                  </c:pt>
                  <c:pt idx="24">
                    <c:v>Eng. Target</c:v>
                  </c:pt>
                  <c:pt idx="25">
                    <c:v>Target</c:v>
                  </c:pt>
                  <c:pt idx="26">
                    <c:v>Actual</c:v>
                  </c:pt>
                </c:lvl>
                <c:lvl>
                  <c:pt idx="0">
                    <c:v>Run &amp; Cement 18" Casing - Drill Out - Perform LOT</c:v>
                  </c:pt>
                  <c:pt idx="3">
                    <c:v>Hurricane</c:v>
                  </c:pt>
                  <c:pt idx="6">
                    <c:v>Drill 16-1/2" x 20" Hole Section</c:v>
                  </c:pt>
                  <c:pt idx="9">
                    <c:v>Run &amp; Cement 16" Casing - Perform LOT</c:v>
                  </c:pt>
                  <c:pt idx="12">
                    <c:v>Drill 14-3/4" x 16-1/2" Hole Section</c:v>
                  </c:pt>
                  <c:pt idx="15">
                    <c:v>Run &amp; Cement 13-5/8" Liner - Drill Out - Perform LOT</c:v>
                  </c:pt>
                  <c:pt idx="18">
                    <c:v>Drill 12-1/2" x 14" Hole Section</c:v>
                  </c:pt>
                  <c:pt idx="21">
                    <c:v>Contingency Run Expandable Liner 11-7/8" x 13-5/8"</c:v>
                  </c:pt>
                  <c:pt idx="24">
                    <c:v>Drill 10-5/8" x 12-1/4" Hole Section</c:v>
                  </c:pt>
                </c:lvl>
              </c:multiLvlStrCache>
            </c:multiLvlStrRef>
          </c:cat>
          <c:val>
            <c:numRef>
              <c:f>'Data sheet just for the chart'!$B$39:$AB$39</c:f>
              <c:numCache>
                <c:ptCount val="27"/>
              </c:numCache>
            </c:numRef>
          </c:val>
        </c:ser>
        <c:overlap val="100"/>
        <c:gapWidth val="10"/>
        <c:axId val="34945305"/>
        <c:axId val="46072290"/>
      </c:barChart>
      <c:catAx>
        <c:axId val="349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Hole Section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tickLblSkip val="1"/>
        <c:tickMarkSkip val="3"/>
        <c:noMultiLvlLbl val="0"/>
      </c:catAx>
      <c:valAx>
        <c:axId val="4607229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25" right="0.25" top="0.25" bottom="0.5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466725</xdr:colOff>
      <xdr:row>868</xdr:row>
      <xdr:rowOff>76200</xdr:rowOff>
    </xdr:from>
    <xdr:to>
      <xdr:col>26</xdr:col>
      <xdr:colOff>466725</xdr:colOff>
      <xdr:row>898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6002000" y="151952325"/>
          <a:ext cx="0" cy="4867275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0.0005</cdr:x>
      <cdr:y>0.15175</cdr:y>
    </cdr:to>
    <cdr:sp>
      <cdr:nvSpPr>
        <cdr:cNvPr id="1" name="Line 1"/>
        <cdr:cNvSpPr>
          <a:spLocks/>
        </cdr:cNvSpPr>
      </cdr:nvSpPr>
      <cdr:spPr>
        <a:xfrm>
          <a:off x="0" y="0"/>
          <a:ext cx="95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0.9155</cdr:x>
      <cdr:y>0.0505</cdr:y>
    </cdr:from>
    <cdr:to>
      <cdr:x>0.99975</cdr:x>
      <cdr:y>0.18175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772525" y="352425"/>
          <a:ext cx="8096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Eng. Target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Team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</a:t>
          </a:r>
        </a:p>
      </cdr:txBody>
    </cdr:sp>
  </cdr:relSizeAnchor>
  <cdr:relSizeAnchor xmlns:cdr="http://schemas.openxmlformats.org/drawingml/2006/chartDrawing">
    <cdr:from>
      <cdr:x>0.86775</cdr:x>
      <cdr:y>0.0505</cdr:y>
    </cdr:from>
    <cdr:to>
      <cdr:x>0.9855</cdr:x>
      <cdr:y>0.16775</cdr:y>
    </cdr:to>
    <cdr:sp>
      <cdr:nvSpPr>
        <cdr:cNvPr id="3" name="Rectangle 3"/>
        <cdr:cNvSpPr>
          <a:spLocks/>
        </cdr:cNvSpPr>
      </cdr:nvSpPr>
      <cdr:spPr>
        <a:xfrm>
          <a:off x="8315325" y="352425"/>
          <a:ext cx="1133475" cy="8286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0.06325</cdr:y>
    </cdr:from>
    <cdr:to>
      <cdr:x>0.90825</cdr:x>
      <cdr:y>0.06325</cdr:y>
    </cdr:to>
    <cdr:sp>
      <cdr:nvSpPr>
        <cdr:cNvPr id="4" name="Line 4"/>
        <cdr:cNvSpPr>
          <a:spLocks/>
        </cdr:cNvSpPr>
      </cdr:nvSpPr>
      <cdr:spPr>
        <a:xfrm flipH="1">
          <a:off x="8458200" y="438150"/>
          <a:ext cx="247650" cy="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0.101</cdr:y>
    </cdr:from>
    <cdr:to>
      <cdr:x>0.909</cdr:x>
      <cdr:y>0.10375</cdr:y>
    </cdr:to>
    <cdr:sp>
      <cdr:nvSpPr>
        <cdr:cNvPr id="5" name="Line 5"/>
        <cdr:cNvSpPr>
          <a:spLocks/>
        </cdr:cNvSpPr>
      </cdr:nvSpPr>
      <cdr:spPr>
        <a:xfrm flipH="1">
          <a:off x="8458200" y="704850"/>
          <a:ext cx="257175" cy="19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0.15175</cdr:y>
    </cdr:from>
    <cdr:to>
      <cdr:x>0.909</cdr:x>
      <cdr:y>0.15175</cdr:y>
    </cdr:to>
    <cdr:sp>
      <cdr:nvSpPr>
        <cdr:cNvPr id="6" name="Line 6"/>
        <cdr:cNvSpPr>
          <a:spLocks/>
        </cdr:cNvSpPr>
      </cdr:nvSpPr>
      <cdr:spPr>
        <a:xfrm flipH="1">
          <a:off x="8458200" y="1066800"/>
          <a:ext cx="257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058025"/>
    <xdr:graphicFrame>
      <xdr:nvGraphicFramePr>
        <xdr:cNvPr id="1" name="Shape 1025"/>
        <xdr:cNvGraphicFramePr/>
      </xdr:nvGraphicFramePr>
      <xdr:xfrm>
        <a:off x="0" y="0"/>
        <a:ext cx="95916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245"/>
  <sheetViews>
    <sheetView zoomScale="75" zoomScaleNormal="75" zoomScalePageLayoutView="0" workbookViewId="0" topLeftCell="A1">
      <pane ySplit="5" topLeftCell="BM582" activePane="bottomLeft" state="frozen"/>
      <selection pane="topLeft" activeCell="A1" sqref="A1"/>
      <selection pane="bottomLeft" activeCell="E604" sqref="E604"/>
    </sheetView>
  </sheetViews>
  <sheetFormatPr defaultColWidth="9.140625" defaultRowHeight="12.75"/>
  <cols>
    <col min="1" max="1" width="19.28125" style="0" bestFit="1" customWidth="1"/>
    <col min="2" max="2" width="41.421875" style="125" customWidth="1"/>
    <col min="3" max="3" width="9.421875" style="188" hidden="1" customWidth="1"/>
    <col min="4" max="4" width="7.8515625" style="168" customWidth="1"/>
    <col min="5" max="5" width="9.57421875" style="168" customWidth="1"/>
    <col min="6" max="6" width="8.140625" style="169" customWidth="1"/>
    <col min="7" max="7" width="4.28125" style="169" hidden="1" customWidth="1"/>
    <col min="8" max="8" width="8.140625" style="169" customWidth="1"/>
    <col min="9" max="9" width="9.140625" style="169" customWidth="1"/>
    <col min="10" max="10" width="3.8515625" style="0" customWidth="1"/>
    <col min="11" max="11" width="3.421875" style="0" customWidth="1"/>
    <col min="12" max="12" width="3.140625" style="0" customWidth="1"/>
    <col min="13" max="13" width="20.140625" style="102" hidden="1" customWidth="1"/>
    <col min="14" max="14" width="40.57421875" style="189" customWidth="1"/>
    <col min="15" max="15" width="15.140625" style="102" customWidth="1"/>
    <col min="16" max="16" width="13.28125" style="102" customWidth="1"/>
    <col min="17" max="17" width="14.140625" style="102" customWidth="1"/>
    <col min="18" max="18" width="22.00390625" style="0" customWidth="1"/>
  </cols>
  <sheetData>
    <row r="1" spans="1:11" ht="13.5" thickBot="1">
      <c r="A1" s="133">
        <v>40209</v>
      </c>
      <c r="B1" s="124" t="s">
        <v>596</v>
      </c>
      <c r="C1" s="164"/>
      <c r="D1" s="165"/>
      <c r="E1" s="165"/>
      <c r="F1" s="166"/>
      <c r="G1" s="166"/>
      <c r="H1" s="167"/>
      <c r="I1" s="167"/>
      <c r="J1" s="100"/>
      <c r="K1" s="96"/>
    </row>
    <row r="2" spans="1:11" ht="14.25" thickBot="1" thickTop="1">
      <c r="A2" s="133">
        <v>40078.25</v>
      </c>
      <c r="B2" s="124"/>
      <c r="C2" s="164">
        <v>0</v>
      </c>
      <c r="D2" s="165"/>
      <c r="E2" s="165"/>
      <c r="F2" s="165">
        <v>0</v>
      </c>
      <c r="G2" s="165"/>
      <c r="H2" s="167"/>
      <c r="I2" s="167"/>
      <c r="J2" s="100"/>
      <c r="K2" s="96"/>
    </row>
    <row r="3" spans="1:12" ht="14.25" thickBot="1" thickTop="1">
      <c r="A3" s="133" t="s">
        <v>619</v>
      </c>
      <c r="B3" s="133" t="s">
        <v>424</v>
      </c>
      <c r="C3" s="363"/>
      <c r="D3" s="364"/>
      <c r="E3" s="364"/>
      <c r="F3" s="365"/>
      <c r="H3" s="167"/>
      <c r="I3" s="167"/>
      <c r="J3" s="918" t="s">
        <v>371</v>
      </c>
      <c r="K3" s="919"/>
      <c r="L3" s="920"/>
    </row>
    <row r="4" spans="1:17" ht="26.25" thickBot="1">
      <c r="A4" s="127"/>
      <c r="B4" s="129"/>
      <c r="C4" s="170"/>
      <c r="D4" s="165" t="s">
        <v>368</v>
      </c>
      <c r="E4" s="165"/>
      <c r="F4" s="171" t="s">
        <v>368</v>
      </c>
      <c r="G4" s="171"/>
      <c r="H4" s="167"/>
      <c r="I4" s="167"/>
      <c r="J4" s="97">
        <v>14</v>
      </c>
      <c r="K4" s="98">
        <v>30</v>
      </c>
      <c r="L4" s="99">
        <v>30</v>
      </c>
      <c r="M4" s="126" t="s">
        <v>369</v>
      </c>
      <c r="N4" s="760"/>
      <c r="O4" s="921" t="s">
        <v>369</v>
      </c>
      <c r="P4" s="921"/>
      <c r="Q4" s="922"/>
    </row>
    <row r="5" spans="1:17" ht="51.75" customHeight="1" thickBot="1" thickTop="1">
      <c r="A5" s="623" t="s">
        <v>404</v>
      </c>
      <c r="B5" s="689" t="s">
        <v>405</v>
      </c>
      <c r="C5" s="651" t="s">
        <v>348</v>
      </c>
      <c r="D5" s="172" t="s">
        <v>390</v>
      </c>
      <c r="E5" s="190" t="s">
        <v>578</v>
      </c>
      <c r="F5" s="173" t="s">
        <v>370</v>
      </c>
      <c r="G5" s="174" t="s">
        <v>364</v>
      </c>
      <c r="H5" s="175" t="s">
        <v>401</v>
      </c>
      <c r="I5" s="176" t="s">
        <v>363</v>
      </c>
      <c r="J5" s="130" t="s">
        <v>342</v>
      </c>
      <c r="K5" s="131" t="s">
        <v>343</v>
      </c>
      <c r="L5" s="132" t="s">
        <v>344</v>
      </c>
      <c r="M5" s="741" t="s">
        <v>372</v>
      </c>
      <c r="N5" s="761" t="s">
        <v>399</v>
      </c>
      <c r="O5" s="191" t="s">
        <v>409</v>
      </c>
      <c r="P5" s="191" t="s">
        <v>410</v>
      </c>
      <c r="Q5" s="762" t="s">
        <v>400</v>
      </c>
    </row>
    <row r="6" spans="1:17" s="101" customFormat="1" ht="13.5" customHeight="1" hidden="1" thickTop="1">
      <c r="A6" s="624">
        <f>+A1</f>
        <v>40209</v>
      </c>
      <c r="B6" s="690" t="s">
        <v>340</v>
      </c>
      <c r="C6" s="652">
        <v>0</v>
      </c>
      <c r="D6" s="177">
        <v>0</v>
      </c>
      <c r="E6" s="192"/>
      <c r="F6" s="178">
        <v>0</v>
      </c>
      <c r="G6" s="179"/>
      <c r="H6" s="180">
        <f>C6</f>
        <v>0</v>
      </c>
      <c r="I6" s="181">
        <f>F6</f>
        <v>0</v>
      </c>
      <c r="J6" s="135"/>
      <c r="K6" s="136"/>
      <c r="L6" s="137"/>
      <c r="M6" s="742"/>
      <c r="N6" s="763"/>
      <c r="O6" s="141"/>
      <c r="P6" s="141"/>
      <c r="Q6" s="764"/>
    </row>
    <row r="7" spans="1:17" s="128" customFormat="1" ht="12.75" customHeight="1" hidden="1">
      <c r="A7" s="625">
        <f aca="true" t="shared" si="0" ref="A7:A38">IF(F6&gt;0,A6+F6/24,A6+D6/24)</f>
        <v>40209</v>
      </c>
      <c r="B7" s="691" t="s">
        <v>349</v>
      </c>
      <c r="C7" s="653">
        <v>0</v>
      </c>
      <c r="D7" s="182">
        <v>0</v>
      </c>
      <c r="E7" s="193"/>
      <c r="F7" s="183">
        <v>0</v>
      </c>
      <c r="G7" s="184"/>
      <c r="H7" s="185">
        <f>H6+C7</f>
        <v>0</v>
      </c>
      <c r="I7" s="185">
        <f>I6+F7</f>
        <v>0</v>
      </c>
      <c r="J7" s="138"/>
      <c r="K7" s="139"/>
      <c r="L7" s="140"/>
      <c r="M7" s="742"/>
      <c r="N7" s="765"/>
      <c r="O7" s="142"/>
      <c r="P7" s="142"/>
      <c r="Q7" s="766"/>
    </row>
    <row r="8" spans="1:17" s="128" customFormat="1" ht="15" thickTop="1">
      <c r="A8" s="625">
        <f t="shared" si="0"/>
        <v>40209</v>
      </c>
      <c r="B8" s="692" t="s">
        <v>437</v>
      </c>
      <c r="C8" s="654">
        <v>0</v>
      </c>
      <c r="D8" s="322">
        <v>11</v>
      </c>
      <c r="E8" s="316"/>
      <c r="F8" s="317">
        <v>0</v>
      </c>
      <c r="G8" s="318"/>
      <c r="H8" s="185">
        <v>0</v>
      </c>
      <c r="I8" s="185">
        <v>0</v>
      </c>
      <c r="J8" s="138"/>
      <c r="K8" s="139"/>
      <c r="L8" s="140"/>
      <c r="M8" s="742"/>
      <c r="N8" s="765"/>
      <c r="O8" s="142"/>
      <c r="P8" s="142"/>
      <c r="Q8" s="766"/>
    </row>
    <row r="9" spans="1:17" s="128" customFormat="1" ht="14.25">
      <c r="A9" s="625">
        <f t="shared" si="0"/>
        <v>40209.458333333336</v>
      </c>
      <c r="B9" s="692"/>
      <c r="C9" s="655">
        <v>0</v>
      </c>
      <c r="D9" s="356">
        <v>0</v>
      </c>
      <c r="E9" s="357"/>
      <c r="F9" s="358">
        <v>0</v>
      </c>
      <c r="G9" s="359"/>
      <c r="H9" s="185">
        <v>0</v>
      </c>
      <c r="I9" s="186">
        <v>0</v>
      </c>
      <c r="J9" s="138"/>
      <c r="K9" s="139"/>
      <c r="L9" s="140"/>
      <c r="M9" s="742"/>
      <c r="N9" s="765"/>
      <c r="O9" s="142"/>
      <c r="P9" s="142"/>
      <c r="Q9" s="766"/>
    </row>
    <row r="10" spans="1:17" s="128" customFormat="1" ht="27" customHeight="1">
      <c r="A10" s="626">
        <f t="shared" si="0"/>
        <v>40209.458333333336</v>
      </c>
      <c r="B10" s="693"/>
      <c r="C10" s="656">
        <v>0</v>
      </c>
      <c r="D10" s="298"/>
      <c r="E10" s="299"/>
      <c r="F10" s="300">
        <v>0</v>
      </c>
      <c r="G10" s="184"/>
      <c r="H10" s="185">
        <v>0</v>
      </c>
      <c r="I10" s="186">
        <v>0</v>
      </c>
      <c r="J10" s="138"/>
      <c r="K10" s="139"/>
      <c r="L10" s="140"/>
      <c r="M10" s="742"/>
      <c r="N10" s="767"/>
      <c r="O10" s="142"/>
      <c r="P10" s="142"/>
      <c r="Q10" s="766"/>
    </row>
    <row r="11" spans="1:17" s="128" customFormat="1" ht="15">
      <c r="A11" s="626">
        <f t="shared" si="0"/>
        <v>40209.458333333336</v>
      </c>
      <c r="B11" s="694"/>
      <c r="C11" s="656">
        <v>0</v>
      </c>
      <c r="D11" s="298"/>
      <c r="E11" s="299"/>
      <c r="F11" s="300">
        <v>0</v>
      </c>
      <c r="G11" s="187"/>
      <c r="H11" s="185">
        <v>0</v>
      </c>
      <c r="I11" s="186">
        <v>0</v>
      </c>
      <c r="J11" s="331"/>
      <c r="K11" s="332"/>
      <c r="L11" s="333"/>
      <c r="M11" s="743"/>
      <c r="N11" s="768"/>
      <c r="O11" s="142"/>
      <c r="P11" s="142"/>
      <c r="Q11" s="766"/>
    </row>
    <row r="12" spans="1:17" s="128" customFormat="1" ht="30">
      <c r="A12" s="627">
        <f t="shared" si="0"/>
        <v>40209.458333333336</v>
      </c>
      <c r="B12" s="695" t="s">
        <v>438</v>
      </c>
      <c r="C12" s="657">
        <v>0</v>
      </c>
      <c r="D12" s="592">
        <v>6</v>
      </c>
      <c r="E12" s="593"/>
      <c r="F12" s="616">
        <v>0</v>
      </c>
      <c r="G12" s="594"/>
      <c r="H12" s="595">
        <v>0</v>
      </c>
      <c r="I12" s="596">
        <v>0</v>
      </c>
      <c r="J12" s="597"/>
      <c r="K12" s="598"/>
      <c r="L12" s="599"/>
      <c r="M12" s="744" t="s">
        <v>439</v>
      </c>
      <c r="N12" s="769" t="s">
        <v>440</v>
      </c>
      <c r="O12" s="600" t="s">
        <v>439</v>
      </c>
      <c r="P12" s="600"/>
      <c r="Q12" s="770"/>
    </row>
    <row r="13" spans="1:17" s="128" customFormat="1" ht="15">
      <c r="A13" s="628">
        <f t="shared" si="0"/>
        <v>40209.708333333336</v>
      </c>
      <c r="B13" s="696"/>
      <c r="C13" s="657">
        <v>0</v>
      </c>
      <c r="D13" s="592"/>
      <c r="E13" s="593"/>
      <c r="F13" s="616">
        <v>0</v>
      </c>
      <c r="G13" s="594"/>
      <c r="H13" s="617">
        <v>0</v>
      </c>
      <c r="I13" s="618">
        <v>0</v>
      </c>
      <c r="J13" s="597"/>
      <c r="K13" s="598"/>
      <c r="L13" s="599"/>
      <c r="M13" s="744"/>
      <c r="N13" s="769"/>
      <c r="O13" s="600"/>
      <c r="P13" s="600"/>
      <c r="Q13" s="770"/>
    </row>
    <row r="14" spans="1:17" s="128" customFormat="1" ht="15">
      <c r="A14" s="628">
        <f t="shared" si="0"/>
        <v>40209.708333333336</v>
      </c>
      <c r="B14" s="695"/>
      <c r="C14" s="657"/>
      <c r="D14" s="592"/>
      <c r="E14" s="593"/>
      <c r="F14" s="616"/>
      <c r="G14" s="594"/>
      <c r="H14" s="617"/>
      <c r="I14" s="618"/>
      <c r="J14" s="597"/>
      <c r="K14" s="598"/>
      <c r="L14" s="599"/>
      <c r="M14" s="744"/>
      <c r="N14" s="769"/>
      <c r="O14" s="600"/>
      <c r="P14" s="600"/>
      <c r="Q14" s="770"/>
    </row>
    <row r="15" spans="1:17" s="128" customFormat="1" ht="15">
      <c r="A15" s="629">
        <f t="shared" si="0"/>
        <v>40209.708333333336</v>
      </c>
      <c r="B15" s="697"/>
      <c r="C15" s="655"/>
      <c r="D15" s="356"/>
      <c r="E15" s="357"/>
      <c r="F15" s="358"/>
      <c r="G15" s="360"/>
      <c r="H15" s="361"/>
      <c r="I15" s="390"/>
      <c r="J15" s="331"/>
      <c r="K15" s="332"/>
      <c r="L15" s="333"/>
      <c r="M15" s="743"/>
      <c r="N15" s="768"/>
      <c r="O15" s="142"/>
      <c r="P15" s="142"/>
      <c r="Q15" s="766"/>
    </row>
    <row r="16" spans="1:17" s="128" customFormat="1" ht="19.5" customHeight="1">
      <c r="A16" s="630">
        <f t="shared" si="0"/>
        <v>40209.708333333336</v>
      </c>
      <c r="B16" s="698"/>
      <c r="C16" s="658"/>
      <c r="D16" s="367"/>
      <c r="E16" s="368"/>
      <c r="F16" s="369"/>
      <c r="G16" s="370"/>
      <c r="H16" s="377"/>
      <c r="I16" s="391"/>
      <c r="J16" s="372"/>
      <c r="K16" s="373"/>
      <c r="L16" s="374"/>
      <c r="M16" s="745"/>
      <c r="N16" s="771"/>
      <c r="O16" s="142"/>
      <c r="P16" s="142"/>
      <c r="Q16" s="766"/>
    </row>
    <row r="17" spans="1:17" s="128" customFormat="1" ht="19.5" customHeight="1">
      <c r="A17" s="631">
        <f t="shared" si="0"/>
        <v>40209.708333333336</v>
      </c>
      <c r="B17" s="698" t="s">
        <v>441</v>
      </c>
      <c r="C17" s="658">
        <v>0</v>
      </c>
      <c r="D17" s="367">
        <v>147</v>
      </c>
      <c r="E17" s="368"/>
      <c r="F17" s="369">
        <v>145</v>
      </c>
      <c r="G17" s="370"/>
      <c r="H17" s="378"/>
      <c r="I17" s="392"/>
      <c r="J17" s="372"/>
      <c r="K17" s="373"/>
      <c r="L17" s="374"/>
      <c r="M17" s="745" t="s">
        <v>439</v>
      </c>
      <c r="N17" s="771" t="s">
        <v>440</v>
      </c>
      <c r="O17" s="142" t="s">
        <v>439</v>
      </c>
      <c r="P17" s="142"/>
      <c r="Q17" s="766"/>
    </row>
    <row r="18" spans="1:17" s="128" customFormat="1" ht="27.75" customHeight="1">
      <c r="A18" s="631">
        <f t="shared" si="0"/>
        <v>40215.75</v>
      </c>
      <c r="B18" s="698" t="s">
        <v>442</v>
      </c>
      <c r="C18" s="658"/>
      <c r="D18" s="367"/>
      <c r="E18" s="368"/>
      <c r="F18" s="369"/>
      <c r="G18" s="370"/>
      <c r="H18" s="378"/>
      <c r="I18" s="392"/>
      <c r="J18" s="372"/>
      <c r="K18" s="373"/>
      <c r="L18" s="374"/>
      <c r="M18" s="745"/>
      <c r="N18" s="771"/>
      <c r="O18" s="142"/>
      <c r="P18" s="142"/>
      <c r="Q18" s="766"/>
    </row>
    <row r="19" spans="1:17" s="128" customFormat="1" ht="19.5" customHeight="1">
      <c r="A19" s="631">
        <f t="shared" si="0"/>
        <v>40215.75</v>
      </c>
      <c r="B19" s="698" t="s">
        <v>571</v>
      </c>
      <c r="C19" s="659"/>
      <c r="D19" s="375">
        <v>0.5</v>
      </c>
      <c r="E19" s="368"/>
      <c r="F19" s="376">
        <v>0.5</v>
      </c>
      <c r="G19" s="370"/>
      <c r="H19" s="378"/>
      <c r="I19" s="392"/>
      <c r="J19" s="372"/>
      <c r="K19" s="373"/>
      <c r="L19" s="374"/>
      <c r="M19" s="745" t="s">
        <v>443</v>
      </c>
      <c r="N19" s="771" t="s">
        <v>444</v>
      </c>
      <c r="O19" s="142" t="s">
        <v>445</v>
      </c>
      <c r="P19" s="142"/>
      <c r="Q19" s="766"/>
    </row>
    <row r="20" spans="1:17" s="128" customFormat="1" ht="19.5" customHeight="1">
      <c r="A20" s="632">
        <f t="shared" si="0"/>
        <v>40215.770833333336</v>
      </c>
      <c r="B20" s="699" t="s">
        <v>446</v>
      </c>
      <c r="C20" s="659"/>
      <c r="D20" s="375">
        <v>3</v>
      </c>
      <c r="E20" s="368"/>
      <c r="F20" s="376">
        <v>3</v>
      </c>
      <c r="G20" s="370">
        <v>0</v>
      </c>
      <c r="H20" s="371"/>
      <c r="I20" s="393"/>
      <c r="J20" s="372"/>
      <c r="K20" s="373"/>
      <c r="L20" s="374"/>
      <c r="M20" s="745" t="s">
        <v>443</v>
      </c>
      <c r="N20" s="771" t="s">
        <v>444</v>
      </c>
      <c r="O20" s="142" t="s">
        <v>445</v>
      </c>
      <c r="P20" s="142"/>
      <c r="Q20" s="766"/>
    </row>
    <row r="21" spans="1:17" s="128" customFormat="1" ht="19.5" customHeight="1">
      <c r="A21" s="631">
        <f t="shared" si="0"/>
        <v>40215.895833333336</v>
      </c>
      <c r="B21" s="699" t="s">
        <v>447</v>
      </c>
      <c r="C21" s="659"/>
      <c r="D21" s="375">
        <v>1.5</v>
      </c>
      <c r="E21" s="368"/>
      <c r="F21" s="376">
        <v>1.5</v>
      </c>
      <c r="G21" s="370">
        <v>0</v>
      </c>
      <c r="H21" s="378"/>
      <c r="I21" s="392"/>
      <c r="J21" s="372"/>
      <c r="K21" s="373"/>
      <c r="L21" s="374"/>
      <c r="M21" s="745" t="s">
        <v>443</v>
      </c>
      <c r="N21" s="771" t="s">
        <v>444</v>
      </c>
      <c r="O21" s="142" t="s">
        <v>445</v>
      </c>
      <c r="P21" s="142"/>
      <c r="Q21" s="766"/>
    </row>
    <row r="22" spans="1:17" s="128" customFormat="1" ht="28.5" customHeight="1">
      <c r="A22" s="632">
        <f t="shared" si="0"/>
        <v>40215.958333333336</v>
      </c>
      <c r="B22" s="699" t="s">
        <v>448</v>
      </c>
      <c r="C22" s="659"/>
      <c r="D22" s="375">
        <v>1</v>
      </c>
      <c r="E22" s="368"/>
      <c r="F22" s="376">
        <v>1</v>
      </c>
      <c r="G22" s="370">
        <v>0</v>
      </c>
      <c r="H22" s="371"/>
      <c r="I22" s="393"/>
      <c r="J22" s="372"/>
      <c r="K22" s="373"/>
      <c r="L22" s="374"/>
      <c r="M22" s="745" t="s">
        <v>443</v>
      </c>
      <c r="N22" s="771" t="s">
        <v>444</v>
      </c>
      <c r="O22" s="142" t="s">
        <v>445</v>
      </c>
      <c r="P22" s="142"/>
      <c r="Q22" s="766"/>
    </row>
    <row r="23" spans="1:17" s="128" customFormat="1" ht="19.5" customHeight="1">
      <c r="A23" s="632">
        <f t="shared" si="0"/>
        <v>40216</v>
      </c>
      <c r="B23" s="698" t="s">
        <v>572</v>
      </c>
      <c r="C23" s="658"/>
      <c r="D23" s="367">
        <v>1</v>
      </c>
      <c r="E23" s="368"/>
      <c r="F23" s="369">
        <v>0.5</v>
      </c>
      <c r="G23" s="370">
        <v>0</v>
      </c>
      <c r="H23" s="371"/>
      <c r="I23" s="393"/>
      <c r="J23" s="372"/>
      <c r="K23" s="373"/>
      <c r="L23" s="374"/>
      <c r="M23" s="745" t="s">
        <v>443</v>
      </c>
      <c r="N23" s="771" t="s">
        <v>444</v>
      </c>
      <c r="O23" s="142" t="s">
        <v>445</v>
      </c>
      <c r="P23" s="142"/>
      <c r="Q23" s="766"/>
    </row>
    <row r="24" spans="1:17" s="128" customFormat="1" ht="19.5" customHeight="1">
      <c r="A24" s="632">
        <f t="shared" si="0"/>
        <v>40216.020833333336</v>
      </c>
      <c r="B24" s="699" t="s">
        <v>449</v>
      </c>
      <c r="C24" s="659"/>
      <c r="D24" s="375">
        <v>1.5</v>
      </c>
      <c r="E24" s="368"/>
      <c r="F24" s="376">
        <v>1.5</v>
      </c>
      <c r="G24" s="370">
        <v>0</v>
      </c>
      <c r="H24" s="371"/>
      <c r="I24" s="393"/>
      <c r="J24" s="372"/>
      <c r="K24" s="373"/>
      <c r="L24" s="374"/>
      <c r="M24" s="745" t="s">
        <v>443</v>
      </c>
      <c r="N24" s="771" t="s">
        <v>444</v>
      </c>
      <c r="O24" s="142" t="s">
        <v>445</v>
      </c>
      <c r="P24" s="142"/>
      <c r="Q24" s="766"/>
    </row>
    <row r="25" spans="1:17" s="128" customFormat="1" ht="19.5" customHeight="1">
      <c r="A25" s="632">
        <f t="shared" si="0"/>
        <v>40216.083333333336</v>
      </c>
      <c r="B25" s="698" t="s">
        <v>450</v>
      </c>
      <c r="C25" s="658">
        <v>0</v>
      </c>
      <c r="D25" s="367">
        <v>24</v>
      </c>
      <c r="E25" s="368"/>
      <c r="F25" s="369">
        <v>24.5</v>
      </c>
      <c r="G25" s="370"/>
      <c r="H25" s="371"/>
      <c r="I25" s="393"/>
      <c r="J25" s="372"/>
      <c r="K25" s="373"/>
      <c r="L25" s="374"/>
      <c r="M25" s="745" t="s">
        <v>443</v>
      </c>
      <c r="N25" s="771" t="s">
        <v>444</v>
      </c>
      <c r="O25" s="142" t="s">
        <v>445</v>
      </c>
      <c r="P25" s="142"/>
      <c r="Q25" s="766" t="s">
        <v>451</v>
      </c>
    </row>
    <row r="26" spans="1:17" s="128" customFormat="1" ht="19.5" customHeight="1">
      <c r="A26" s="632">
        <f t="shared" si="0"/>
        <v>40217.10416666667</v>
      </c>
      <c r="B26" s="699" t="s">
        <v>452</v>
      </c>
      <c r="C26" s="659"/>
      <c r="D26" s="375">
        <v>2</v>
      </c>
      <c r="E26" s="368"/>
      <c r="F26" s="376">
        <v>2.5</v>
      </c>
      <c r="G26" s="370"/>
      <c r="H26" s="371"/>
      <c r="I26" s="393"/>
      <c r="J26" s="372"/>
      <c r="K26" s="373"/>
      <c r="L26" s="374"/>
      <c r="M26" s="745" t="s">
        <v>443</v>
      </c>
      <c r="N26" s="771" t="s">
        <v>444</v>
      </c>
      <c r="O26" s="142" t="s">
        <v>445</v>
      </c>
      <c r="P26" s="142"/>
      <c r="Q26" s="766"/>
    </row>
    <row r="27" spans="1:17" s="128" customFormat="1" ht="19.5" customHeight="1">
      <c r="A27" s="633">
        <f t="shared" si="0"/>
        <v>40217.208333333336</v>
      </c>
      <c r="B27" s="700" t="s">
        <v>453</v>
      </c>
      <c r="C27" s="660">
        <v>0</v>
      </c>
      <c r="D27" s="493">
        <v>0.5</v>
      </c>
      <c r="E27" s="480"/>
      <c r="F27" s="494">
        <v>0.5</v>
      </c>
      <c r="G27" s="482"/>
      <c r="H27" s="490"/>
      <c r="I27" s="491"/>
      <c r="J27" s="485"/>
      <c r="K27" s="486"/>
      <c r="L27" s="487"/>
      <c r="M27" s="746" t="s">
        <v>443</v>
      </c>
      <c r="N27" s="772" t="s">
        <v>444</v>
      </c>
      <c r="O27" s="142" t="s">
        <v>445</v>
      </c>
      <c r="P27" s="142"/>
      <c r="Q27" s="766"/>
    </row>
    <row r="28" spans="1:17" s="128" customFormat="1" ht="19.5" customHeight="1">
      <c r="A28" s="632">
        <f t="shared" si="0"/>
        <v>40217.22916666667</v>
      </c>
      <c r="B28" s="698" t="s">
        <v>454</v>
      </c>
      <c r="C28" s="658"/>
      <c r="D28" s="367">
        <v>2</v>
      </c>
      <c r="E28" s="368"/>
      <c r="F28" s="369">
        <v>1.5</v>
      </c>
      <c r="G28" s="370"/>
      <c r="H28" s="371"/>
      <c r="I28" s="393"/>
      <c r="J28" s="372"/>
      <c r="K28" s="373"/>
      <c r="L28" s="374"/>
      <c r="M28" s="745" t="s">
        <v>443</v>
      </c>
      <c r="N28" s="771" t="s">
        <v>444</v>
      </c>
      <c r="O28" s="142" t="s">
        <v>445</v>
      </c>
      <c r="P28" s="142"/>
      <c r="Q28" s="766"/>
    </row>
    <row r="29" spans="1:17" s="128" customFormat="1" ht="19.5" customHeight="1">
      <c r="A29" s="632">
        <f t="shared" si="0"/>
        <v>40217.29166666667</v>
      </c>
      <c r="B29" s="698" t="s">
        <v>455</v>
      </c>
      <c r="C29" s="658">
        <v>0</v>
      </c>
      <c r="D29" s="367">
        <v>1</v>
      </c>
      <c r="E29" s="368"/>
      <c r="F29" s="369">
        <v>1</v>
      </c>
      <c r="G29" s="370"/>
      <c r="H29" s="371"/>
      <c r="I29" s="393"/>
      <c r="J29" s="372"/>
      <c r="K29" s="373"/>
      <c r="L29" s="374"/>
      <c r="M29" s="745"/>
      <c r="N29" s="771"/>
      <c r="O29" s="142"/>
      <c r="P29" s="142"/>
      <c r="Q29" s="766"/>
    </row>
    <row r="30" spans="1:17" s="128" customFormat="1" ht="19.5" customHeight="1">
      <c r="A30" s="632">
        <f t="shared" si="0"/>
        <v>40217.333333333336</v>
      </c>
      <c r="B30" s="699" t="s">
        <v>456</v>
      </c>
      <c r="C30" s="659"/>
      <c r="D30" s="375">
        <v>2</v>
      </c>
      <c r="E30" s="368"/>
      <c r="F30" s="376">
        <v>4</v>
      </c>
      <c r="G30" s="370"/>
      <c r="H30" s="371"/>
      <c r="I30" s="393"/>
      <c r="J30" s="372"/>
      <c r="K30" s="373"/>
      <c r="L30" s="374"/>
      <c r="M30" s="745" t="s">
        <v>443</v>
      </c>
      <c r="N30" s="771" t="s">
        <v>444</v>
      </c>
      <c r="O30" s="142" t="s">
        <v>445</v>
      </c>
      <c r="P30" s="142"/>
      <c r="Q30" s="766"/>
    </row>
    <row r="31" spans="1:17" s="128" customFormat="1" ht="19.5" customHeight="1">
      <c r="A31" s="633">
        <f t="shared" si="0"/>
        <v>40217.5</v>
      </c>
      <c r="B31" s="701" t="s">
        <v>457</v>
      </c>
      <c r="C31" s="661"/>
      <c r="D31" s="479">
        <v>4</v>
      </c>
      <c r="E31" s="480"/>
      <c r="F31" s="492">
        <v>5.5</v>
      </c>
      <c r="G31" s="482"/>
      <c r="H31" s="490"/>
      <c r="I31" s="491"/>
      <c r="J31" s="485"/>
      <c r="K31" s="486"/>
      <c r="L31" s="487"/>
      <c r="M31" s="746" t="s">
        <v>443</v>
      </c>
      <c r="N31" s="772" t="s">
        <v>444</v>
      </c>
      <c r="O31" s="142" t="s">
        <v>445</v>
      </c>
      <c r="P31" s="142"/>
      <c r="Q31" s="766"/>
    </row>
    <row r="32" spans="1:17" s="128" customFormat="1" ht="30.75" customHeight="1">
      <c r="A32" s="632">
        <f t="shared" si="0"/>
        <v>40217.729166666664</v>
      </c>
      <c r="B32" s="698" t="s">
        <v>458</v>
      </c>
      <c r="C32" s="658"/>
      <c r="D32" s="367">
        <v>4</v>
      </c>
      <c r="E32" s="368"/>
      <c r="F32" s="369">
        <v>4</v>
      </c>
      <c r="G32" s="370"/>
      <c r="H32" s="371"/>
      <c r="I32" s="393"/>
      <c r="J32" s="372"/>
      <c r="K32" s="373"/>
      <c r="L32" s="374"/>
      <c r="M32" s="745" t="s">
        <v>443</v>
      </c>
      <c r="N32" s="771" t="s">
        <v>444</v>
      </c>
      <c r="O32" s="142" t="s">
        <v>445</v>
      </c>
      <c r="P32" s="142"/>
      <c r="Q32" s="766"/>
    </row>
    <row r="33" spans="1:17" s="128" customFormat="1" ht="42.75" customHeight="1">
      <c r="A33" s="632">
        <f t="shared" si="0"/>
        <v>40217.89583333333</v>
      </c>
      <c r="B33" s="698" t="s">
        <v>459</v>
      </c>
      <c r="C33" s="658">
        <v>0</v>
      </c>
      <c r="D33" s="367">
        <v>1</v>
      </c>
      <c r="E33" s="368"/>
      <c r="F33" s="369">
        <v>4</v>
      </c>
      <c r="G33" s="370"/>
      <c r="H33" s="371"/>
      <c r="I33" s="393"/>
      <c r="J33" s="372"/>
      <c r="K33" s="373"/>
      <c r="L33" s="374"/>
      <c r="M33" s="745" t="s">
        <v>443</v>
      </c>
      <c r="N33" s="771" t="s">
        <v>444</v>
      </c>
      <c r="O33" s="142" t="s">
        <v>445</v>
      </c>
      <c r="P33" s="142"/>
      <c r="Q33" s="766"/>
    </row>
    <row r="34" spans="1:17" s="128" customFormat="1" ht="32.25" customHeight="1">
      <c r="A34" s="632">
        <f t="shared" si="0"/>
        <v>40218.06249999999</v>
      </c>
      <c r="B34" s="699" t="s">
        <v>460</v>
      </c>
      <c r="C34" s="659">
        <v>0</v>
      </c>
      <c r="D34" s="375">
        <v>0.5</v>
      </c>
      <c r="E34" s="368"/>
      <c r="F34" s="376">
        <v>0.5</v>
      </c>
      <c r="G34" s="370"/>
      <c r="H34" s="371"/>
      <c r="I34" s="393"/>
      <c r="J34" s="372"/>
      <c r="K34" s="373"/>
      <c r="L34" s="374"/>
      <c r="M34" s="745" t="s">
        <v>443</v>
      </c>
      <c r="N34" s="771" t="s">
        <v>444</v>
      </c>
      <c r="O34" s="142" t="s">
        <v>445</v>
      </c>
      <c r="P34" s="142"/>
      <c r="Q34" s="766"/>
    </row>
    <row r="35" spans="1:17" s="128" customFormat="1" ht="19.5" customHeight="1">
      <c r="A35" s="632">
        <f t="shared" si="0"/>
        <v>40218.08333333333</v>
      </c>
      <c r="B35" s="698" t="s">
        <v>461</v>
      </c>
      <c r="C35" s="659">
        <v>0</v>
      </c>
      <c r="D35" s="375">
        <v>2.5</v>
      </c>
      <c r="E35" s="368"/>
      <c r="F35" s="376">
        <v>3.5</v>
      </c>
      <c r="G35" s="370"/>
      <c r="H35" s="371"/>
      <c r="I35" s="393"/>
      <c r="J35" s="372"/>
      <c r="K35" s="373"/>
      <c r="L35" s="374"/>
      <c r="M35" s="745" t="s">
        <v>443</v>
      </c>
      <c r="N35" s="771" t="s">
        <v>444</v>
      </c>
      <c r="O35" s="142" t="s">
        <v>445</v>
      </c>
      <c r="P35" s="142"/>
      <c r="Q35" s="766"/>
    </row>
    <row r="36" spans="1:17" s="128" customFormat="1" ht="21" customHeight="1">
      <c r="A36" s="633">
        <f t="shared" si="0"/>
        <v>40218.229166666664</v>
      </c>
      <c r="B36" s="702" t="s">
        <v>462</v>
      </c>
      <c r="C36" s="662">
        <v>0</v>
      </c>
      <c r="D36" s="488">
        <v>1</v>
      </c>
      <c r="E36" s="480"/>
      <c r="F36" s="489">
        <v>1.5</v>
      </c>
      <c r="G36" s="482"/>
      <c r="H36" s="490"/>
      <c r="I36" s="491"/>
      <c r="J36" s="485"/>
      <c r="K36" s="486"/>
      <c r="L36" s="487"/>
      <c r="M36" s="746" t="s">
        <v>443</v>
      </c>
      <c r="N36" s="772" t="s">
        <v>444</v>
      </c>
      <c r="O36" s="142" t="s">
        <v>445</v>
      </c>
      <c r="P36" s="142"/>
      <c r="Q36" s="766"/>
    </row>
    <row r="37" spans="1:17" s="128" customFormat="1" ht="19.5" customHeight="1">
      <c r="A37" s="632">
        <f t="shared" si="0"/>
        <v>40218.291666666664</v>
      </c>
      <c r="B37" s="698" t="s">
        <v>463</v>
      </c>
      <c r="C37" s="659">
        <v>0</v>
      </c>
      <c r="D37" s="375">
        <v>2.5</v>
      </c>
      <c r="E37" s="368"/>
      <c r="F37" s="376">
        <v>3</v>
      </c>
      <c r="G37" s="370"/>
      <c r="H37" s="371"/>
      <c r="I37" s="393"/>
      <c r="J37" s="372"/>
      <c r="K37" s="373"/>
      <c r="L37" s="374"/>
      <c r="M37" s="745" t="s">
        <v>443</v>
      </c>
      <c r="N37" s="771" t="s">
        <v>444</v>
      </c>
      <c r="O37" s="142" t="s">
        <v>445</v>
      </c>
      <c r="P37" s="142"/>
      <c r="Q37" s="766"/>
    </row>
    <row r="38" spans="1:17" s="128" customFormat="1" ht="30" customHeight="1">
      <c r="A38" s="632">
        <f t="shared" si="0"/>
        <v>40218.416666666664</v>
      </c>
      <c r="B38" s="698" t="s">
        <v>464</v>
      </c>
      <c r="C38" s="658">
        <v>0</v>
      </c>
      <c r="D38" s="367">
        <v>0.5</v>
      </c>
      <c r="E38" s="368"/>
      <c r="F38" s="369">
        <v>1</v>
      </c>
      <c r="G38" s="370"/>
      <c r="H38" s="371"/>
      <c r="I38" s="393"/>
      <c r="J38" s="372"/>
      <c r="K38" s="373"/>
      <c r="L38" s="374"/>
      <c r="M38" s="745" t="s">
        <v>443</v>
      </c>
      <c r="N38" s="771" t="s">
        <v>444</v>
      </c>
      <c r="O38" s="142" t="s">
        <v>445</v>
      </c>
      <c r="P38" s="142"/>
      <c r="Q38" s="766"/>
    </row>
    <row r="39" spans="1:17" s="128" customFormat="1" ht="19.5" customHeight="1">
      <c r="A39" s="632">
        <f aca="true" t="shared" si="1" ref="A39:A60">IF(F38&gt;0,A38+F38/24,A38+D38/24)</f>
        <v>40218.45833333333</v>
      </c>
      <c r="B39" s="698" t="s">
        <v>465</v>
      </c>
      <c r="C39" s="658">
        <v>0</v>
      </c>
      <c r="D39" s="367">
        <v>2.5</v>
      </c>
      <c r="E39" s="368"/>
      <c r="F39" s="369">
        <v>4</v>
      </c>
      <c r="G39" s="370"/>
      <c r="H39" s="371"/>
      <c r="I39" s="393"/>
      <c r="J39" s="372"/>
      <c r="K39" s="373"/>
      <c r="L39" s="374"/>
      <c r="M39" s="745" t="s">
        <v>443</v>
      </c>
      <c r="N39" s="771" t="s">
        <v>444</v>
      </c>
      <c r="O39" s="142" t="s">
        <v>445</v>
      </c>
      <c r="P39" s="142"/>
      <c r="Q39" s="766"/>
    </row>
    <row r="40" spans="1:17" s="128" customFormat="1" ht="19.5" customHeight="1">
      <c r="A40" s="632">
        <f t="shared" si="1"/>
        <v>40218.62499999999</v>
      </c>
      <c r="B40" s="698" t="s">
        <v>466</v>
      </c>
      <c r="C40" s="658">
        <v>0</v>
      </c>
      <c r="D40" s="367">
        <v>0.5</v>
      </c>
      <c r="E40" s="368"/>
      <c r="F40" s="369">
        <v>0.5</v>
      </c>
      <c r="G40" s="370"/>
      <c r="H40" s="371"/>
      <c r="I40" s="393"/>
      <c r="J40" s="372"/>
      <c r="K40" s="373"/>
      <c r="L40" s="374"/>
      <c r="M40" s="745" t="s">
        <v>443</v>
      </c>
      <c r="N40" s="771" t="s">
        <v>444</v>
      </c>
      <c r="O40" s="142" t="s">
        <v>445</v>
      </c>
      <c r="P40" s="142"/>
      <c r="Q40" s="766"/>
    </row>
    <row r="41" spans="1:17" s="128" customFormat="1" ht="65.25" customHeight="1">
      <c r="A41" s="632">
        <f t="shared" si="1"/>
        <v>40218.64583333333</v>
      </c>
      <c r="B41" s="698" t="s">
        <v>467</v>
      </c>
      <c r="C41" s="658"/>
      <c r="D41" s="367">
        <v>7</v>
      </c>
      <c r="E41" s="368"/>
      <c r="F41" s="369">
        <v>11</v>
      </c>
      <c r="G41" s="370"/>
      <c r="H41" s="371"/>
      <c r="I41" s="393"/>
      <c r="J41" s="372" t="s">
        <v>381</v>
      </c>
      <c r="K41" s="373"/>
      <c r="L41" s="374"/>
      <c r="M41" s="745" t="s">
        <v>443</v>
      </c>
      <c r="N41" s="767" t="s">
        <v>444</v>
      </c>
      <c r="O41" s="142" t="s">
        <v>445</v>
      </c>
      <c r="P41" s="142"/>
      <c r="Q41" s="766"/>
    </row>
    <row r="42" spans="1:17" s="128" customFormat="1" ht="19.5" customHeight="1">
      <c r="A42" s="632">
        <f t="shared" si="1"/>
        <v>40219.104166666664</v>
      </c>
      <c r="B42" s="698" t="s">
        <v>468</v>
      </c>
      <c r="C42" s="658">
        <v>0</v>
      </c>
      <c r="D42" s="367">
        <v>0.5</v>
      </c>
      <c r="E42" s="368"/>
      <c r="F42" s="369">
        <v>0</v>
      </c>
      <c r="G42" s="370"/>
      <c r="H42" s="371"/>
      <c r="I42" s="393"/>
      <c r="J42" s="372" t="s">
        <v>381</v>
      </c>
      <c r="K42" s="373"/>
      <c r="L42" s="374"/>
      <c r="M42" s="745" t="s">
        <v>443</v>
      </c>
      <c r="N42" s="771" t="s">
        <v>444</v>
      </c>
      <c r="O42" s="142" t="s">
        <v>445</v>
      </c>
      <c r="P42" s="142"/>
      <c r="Q42" s="766"/>
    </row>
    <row r="43" spans="1:17" s="128" customFormat="1" ht="19.5" customHeight="1">
      <c r="A43" s="632">
        <f t="shared" si="1"/>
        <v>40219.125</v>
      </c>
      <c r="B43" s="699" t="s">
        <v>469</v>
      </c>
      <c r="C43" s="659">
        <v>0</v>
      </c>
      <c r="D43" s="375">
        <v>1</v>
      </c>
      <c r="E43" s="368"/>
      <c r="F43" s="376">
        <v>1</v>
      </c>
      <c r="G43" s="370"/>
      <c r="H43" s="371"/>
      <c r="I43" s="393"/>
      <c r="J43" s="372"/>
      <c r="K43" s="373"/>
      <c r="L43" s="374"/>
      <c r="M43" s="745" t="s">
        <v>443</v>
      </c>
      <c r="N43" s="771" t="s">
        <v>444</v>
      </c>
      <c r="O43" s="142" t="s">
        <v>445</v>
      </c>
      <c r="P43" s="142"/>
      <c r="Q43" s="766"/>
    </row>
    <row r="44" spans="1:17" s="128" customFormat="1" ht="19.5" customHeight="1">
      <c r="A44" s="632">
        <f t="shared" si="1"/>
        <v>40219.166666666664</v>
      </c>
      <c r="B44" s="698" t="s">
        <v>470</v>
      </c>
      <c r="C44" s="658">
        <v>0</v>
      </c>
      <c r="D44" s="367">
        <v>1</v>
      </c>
      <c r="E44" s="368"/>
      <c r="F44" s="369">
        <v>1</v>
      </c>
      <c r="G44" s="370"/>
      <c r="H44" s="371"/>
      <c r="I44" s="393"/>
      <c r="J44" s="372"/>
      <c r="K44" s="373"/>
      <c r="L44" s="374"/>
      <c r="M44" s="745" t="s">
        <v>443</v>
      </c>
      <c r="N44" s="771" t="s">
        <v>444</v>
      </c>
      <c r="O44" s="142" t="s">
        <v>445</v>
      </c>
      <c r="P44" s="142"/>
      <c r="Q44" s="766"/>
    </row>
    <row r="45" spans="1:17" s="128" customFormat="1" ht="43.5" customHeight="1">
      <c r="A45" s="632">
        <f t="shared" si="1"/>
        <v>40219.20833333333</v>
      </c>
      <c r="B45" s="698" t="s">
        <v>471</v>
      </c>
      <c r="C45" s="658">
        <v>0</v>
      </c>
      <c r="D45" s="367">
        <v>1</v>
      </c>
      <c r="E45" s="368"/>
      <c r="F45" s="369">
        <v>0.5</v>
      </c>
      <c r="G45" s="370"/>
      <c r="H45" s="371"/>
      <c r="I45" s="393"/>
      <c r="J45" s="372"/>
      <c r="K45" s="373"/>
      <c r="L45" s="374"/>
      <c r="M45" s="745" t="s">
        <v>443</v>
      </c>
      <c r="N45" s="771" t="s">
        <v>444</v>
      </c>
      <c r="O45" s="142" t="s">
        <v>445</v>
      </c>
      <c r="P45" s="142"/>
      <c r="Q45" s="766"/>
    </row>
    <row r="46" spans="1:17" s="128" customFormat="1" ht="19.5" customHeight="1">
      <c r="A46" s="632">
        <f t="shared" si="1"/>
        <v>40219.229166666664</v>
      </c>
      <c r="B46" s="698" t="s">
        <v>472</v>
      </c>
      <c r="C46" s="658">
        <v>0</v>
      </c>
      <c r="D46" s="367">
        <v>10</v>
      </c>
      <c r="E46" s="368"/>
      <c r="F46" s="369">
        <v>7</v>
      </c>
      <c r="G46" s="370"/>
      <c r="H46" s="371"/>
      <c r="I46" s="393"/>
      <c r="J46" s="372"/>
      <c r="K46" s="373"/>
      <c r="L46" s="374"/>
      <c r="M46" s="745" t="s">
        <v>443</v>
      </c>
      <c r="N46" s="771" t="s">
        <v>444</v>
      </c>
      <c r="O46" s="142" t="s">
        <v>445</v>
      </c>
      <c r="P46" s="142"/>
      <c r="Q46" s="766" t="s">
        <v>473</v>
      </c>
    </row>
    <row r="47" spans="1:17" s="128" customFormat="1" ht="34.5" customHeight="1">
      <c r="A47" s="632">
        <f t="shared" si="1"/>
        <v>40219.52083333333</v>
      </c>
      <c r="B47" s="698" t="s">
        <v>474</v>
      </c>
      <c r="C47" s="658">
        <v>0</v>
      </c>
      <c r="D47" s="367">
        <v>0.5</v>
      </c>
      <c r="E47" s="368"/>
      <c r="F47" s="369">
        <v>0.5</v>
      </c>
      <c r="G47" s="370"/>
      <c r="H47" s="371"/>
      <c r="I47" s="393"/>
      <c r="J47" s="372"/>
      <c r="K47" s="373"/>
      <c r="L47" s="374"/>
      <c r="M47" s="745" t="s">
        <v>443</v>
      </c>
      <c r="N47" s="771" t="s">
        <v>444</v>
      </c>
      <c r="O47" s="142" t="s">
        <v>445</v>
      </c>
      <c r="P47" s="142"/>
      <c r="Q47" s="766"/>
    </row>
    <row r="48" spans="1:17" s="128" customFormat="1" ht="19.5" customHeight="1">
      <c r="A48" s="632">
        <f t="shared" si="1"/>
        <v>40219.541666666664</v>
      </c>
      <c r="B48" s="699" t="s">
        <v>475</v>
      </c>
      <c r="C48" s="659">
        <v>0</v>
      </c>
      <c r="D48" s="375">
        <v>1</v>
      </c>
      <c r="E48" s="368"/>
      <c r="F48" s="376">
        <v>1</v>
      </c>
      <c r="G48" s="370"/>
      <c r="H48" s="371"/>
      <c r="I48" s="393"/>
      <c r="J48" s="372"/>
      <c r="K48" s="373"/>
      <c r="L48" s="374"/>
      <c r="M48" s="745" t="s">
        <v>443</v>
      </c>
      <c r="N48" s="771" t="s">
        <v>444</v>
      </c>
      <c r="O48" s="142" t="s">
        <v>445</v>
      </c>
      <c r="P48" s="142"/>
      <c r="Q48" s="766"/>
    </row>
    <row r="49" spans="1:17" s="128" customFormat="1" ht="19.5" customHeight="1">
      <c r="A49" s="632">
        <f t="shared" si="1"/>
        <v>40219.58333333333</v>
      </c>
      <c r="B49" s="698" t="s">
        <v>476</v>
      </c>
      <c r="C49" s="658">
        <v>0</v>
      </c>
      <c r="D49" s="367">
        <v>0.5</v>
      </c>
      <c r="E49" s="368"/>
      <c r="F49" s="369">
        <v>0.5</v>
      </c>
      <c r="G49" s="370"/>
      <c r="H49" s="371"/>
      <c r="I49" s="393"/>
      <c r="J49" s="372"/>
      <c r="K49" s="373"/>
      <c r="L49" s="374"/>
      <c r="M49" s="745" t="s">
        <v>443</v>
      </c>
      <c r="N49" s="771" t="s">
        <v>444</v>
      </c>
      <c r="O49" s="142" t="s">
        <v>445</v>
      </c>
      <c r="P49" s="142"/>
      <c r="Q49" s="766"/>
    </row>
    <row r="50" spans="1:17" s="128" customFormat="1" ht="30" customHeight="1">
      <c r="A50" s="632">
        <f t="shared" si="1"/>
        <v>40219.604166666664</v>
      </c>
      <c r="B50" s="698" t="s">
        <v>477</v>
      </c>
      <c r="C50" s="658"/>
      <c r="D50" s="367">
        <v>0.5</v>
      </c>
      <c r="E50" s="368"/>
      <c r="F50" s="369">
        <v>0.5</v>
      </c>
      <c r="G50" s="370"/>
      <c r="H50" s="371"/>
      <c r="I50" s="393"/>
      <c r="J50" s="372"/>
      <c r="K50" s="373"/>
      <c r="L50" s="374"/>
      <c r="M50" s="745" t="s">
        <v>443</v>
      </c>
      <c r="N50" s="771" t="s">
        <v>444</v>
      </c>
      <c r="O50" s="142" t="s">
        <v>445</v>
      </c>
      <c r="P50" s="142"/>
      <c r="Q50" s="766"/>
    </row>
    <row r="51" spans="1:17" s="128" customFormat="1" ht="19.5" customHeight="1">
      <c r="A51" s="632">
        <f t="shared" si="1"/>
        <v>40219.625</v>
      </c>
      <c r="B51" s="698" t="s">
        <v>478</v>
      </c>
      <c r="C51" s="658"/>
      <c r="D51" s="367">
        <v>4</v>
      </c>
      <c r="E51" s="368"/>
      <c r="F51" s="369">
        <v>4</v>
      </c>
      <c r="G51" s="370"/>
      <c r="H51" s="388"/>
      <c r="I51" s="394"/>
      <c r="J51" s="372"/>
      <c r="K51" s="373"/>
      <c r="L51" s="374"/>
      <c r="M51" s="745" t="s">
        <v>443</v>
      </c>
      <c r="N51" s="771" t="s">
        <v>444</v>
      </c>
      <c r="O51" s="142" t="s">
        <v>445</v>
      </c>
      <c r="P51" s="142"/>
      <c r="Q51" s="766"/>
    </row>
    <row r="52" spans="1:17" s="128" customFormat="1" ht="48" customHeight="1">
      <c r="A52" s="632">
        <f t="shared" si="1"/>
        <v>40219.791666666664</v>
      </c>
      <c r="B52" s="698" t="s">
        <v>479</v>
      </c>
      <c r="C52" s="658">
        <v>0</v>
      </c>
      <c r="D52" s="367">
        <v>5.5</v>
      </c>
      <c r="E52" s="368"/>
      <c r="F52" s="369">
        <v>5.5</v>
      </c>
      <c r="G52" s="370"/>
      <c r="H52" s="389"/>
      <c r="I52" s="393"/>
      <c r="J52" s="372"/>
      <c r="K52" s="373"/>
      <c r="L52" s="374"/>
      <c r="M52" s="745"/>
      <c r="N52" s="767"/>
      <c r="O52" s="142"/>
      <c r="P52" s="142"/>
      <c r="Q52" s="766"/>
    </row>
    <row r="53" spans="1:17" s="128" customFormat="1" ht="19.5" customHeight="1">
      <c r="A53" s="632">
        <f t="shared" si="1"/>
        <v>40220.02083333333</v>
      </c>
      <c r="B53" s="698" t="s">
        <v>480</v>
      </c>
      <c r="C53" s="658">
        <v>0</v>
      </c>
      <c r="D53" s="367">
        <v>1.5</v>
      </c>
      <c r="E53" s="368"/>
      <c r="F53" s="369">
        <v>1.5</v>
      </c>
      <c r="G53" s="370"/>
      <c r="H53" s="389"/>
      <c r="I53" s="393"/>
      <c r="J53" s="372"/>
      <c r="K53" s="373"/>
      <c r="L53" s="374"/>
      <c r="M53" s="745"/>
      <c r="N53" s="771"/>
      <c r="O53" s="142"/>
      <c r="P53" s="142"/>
      <c r="Q53" s="766"/>
    </row>
    <row r="54" spans="1:17" s="128" customFormat="1" ht="19.5" customHeight="1">
      <c r="A54" s="634">
        <f t="shared" si="1"/>
        <v>40220.08333333333</v>
      </c>
      <c r="B54" s="703" t="s">
        <v>481</v>
      </c>
      <c r="C54" s="663">
        <v>0</v>
      </c>
      <c r="D54" s="395">
        <v>0.5</v>
      </c>
      <c r="E54" s="396"/>
      <c r="F54" s="397">
        <v>0.5</v>
      </c>
      <c r="G54" s="398"/>
      <c r="H54" s="402"/>
      <c r="I54" s="403"/>
      <c r="J54" s="399"/>
      <c r="K54" s="400"/>
      <c r="L54" s="401"/>
      <c r="M54" s="747"/>
      <c r="N54" s="773"/>
      <c r="O54" s="142"/>
      <c r="P54" s="142"/>
      <c r="Q54" s="766"/>
    </row>
    <row r="55" spans="1:17" s="128" customFormat="1" ht="25.5" customHeight="1">
      <c r="A55" s="635">
        <f t="shared" si="1"/>
        <v>40220.104166666664</v>
      </c>
      <c r="B55" s="704" t="s">
        <v>482</v>
      </c>
      <c r="C55" s="664"/>
      <c r="D55" s="410">
        <v>2.5</v>
      </c>
      <c r="E55" s="411"/>
      <c r="F55" s="412">
        <v>5</v>
      </c>
      <c r="G55" s="413"/>
      <c r="H55" s="414"/>
      <c r="I55" s="415"/>
      <c r="J55" s="416"/>
      <c r="K55" s="417"/>
      <c r="L55" s="418"/>
      <c r="M55" s="748" t="s">
        <v>443</v>
      </c>
      <c r="N55" s="774" t="s">
        <v>444</v>
      </c>
      <c r="O55" s="419" t="s">
        <v>445</v>
      </c>
      <c r="P55" s="419"/>
      <c r="Q55" s="775"/>
    </row>
    <row r="56" spans="1:17" s="128" customFormat="1" ht="18.75" customHeight="1">
      <c r="A56" s="634">
        <f t="shared" si="1"/>
        <v>40220.3125</v>
      </c>
      <c r="B56" s="705" t="s">
        <v>483</v>
      </c>
      <c r="C56" s="665">
        <v>0</v>
      </c>
      <c r="D56" s="404">
        <v>2</v>
      </c>
      <c r="E56" s="405"/>
      <c r="F56" s="406">
        <v>1</v>
      </c>
      <c r="G56" s="407"/>
      <c r="H56" s="408"/>
      <c r="I56" s="409"/>
      <c r="J56" s="399"/>
      <c r="K56" s="400" t="s">
        <v>417</v>
      </c>
      <c r="L56" s="401"/>
      <c r="M56" s="747"/>
      <c r="N56" s="773"/>
      <c r="O56" s="142"/>
      <c r="P56" s="142"/>
      <c r="Q56" s="766"/>
    </row>
    <row r="57" spans="1:17" s="128" customFormat="1" ht="45.75" customHeight="1">
      <c r="A57" s="636">
        <f t="shared" si="1"/>
        <v>40220.354166666664</v>
      </c>
      <c r="B57" s="698" t="s">
        <v>484</v>
      </c>
      <c r="C57" s="658"/>
      <c r="D57" s="367">
        <v>6</v>
      </c>
      <c r="E57" s="368"/>
      <c r="F57" s="382">
        <v>1</v>
      </c>
      <c r="G57" s="370"/>
      <c r="H57" s="420"/>
      <c r="I57" s="421"/>
      <c r="J57" s="372"/>
      <c r="K57" s="373"/>
      <c r="L57" s="374"/>
      <c r="M57" s="745" t="s">
        <v>443</v>
      </c>
      <c r="N57" s="771" t="s">
        <v>444</v>
      </c>
      <c r="O57" s="142" t="s">
        <v>485</v>
      </c>
      <c r="P57" s="142"/>
      <c r="Q57" s="776"/>
    </row>
    <row r="58" spans="1:17" s="128" customFormat="1" ht="14.25">
      <c r="A58" s="632">
        <f t="shared" si="1"/>
        <v>40220.39583333333</v>
      </c>
      <c r="B58" s="698" t="s">
        <v>412</v>
      </c>
      <c r="C58" s="658">
        <v>0</v>
      </c>
      <c r="D58" s="367">
        <v>1</v>
      </c>
      <c r="E58" s="368"/>
      <c r="F58" s="382">
        <v>1</v>
      </c>
      <c r="G58" s="370"/>
      <c r="H58" s="379"/>
      <c r="I58" s="380"/>
      <c r="J58" s="372"/>
      <c r="K58" s="373"/>
      <c r="L58" s="374"/>
      <c r="M58" s="745" t="s">
        <v>443</v>
      </c>
      <c r="N58" s="771" t="s">
        <v>486</v>
      </c>
      <c r="O58" s="142" t="s">
        <v>485</v>
      </c>
      <c r="P58" s="142"/>
      <c r="Q58" s="766"/>
    </row>
    <row r="59" spans="1:17" s="128" customFormat="1" ht="19.5" customHeight="1">
      <c r="A59" s="633">
        <f t="shared" si="1"/>
        <v>40220.43749999999</v>
      </c>
      <c r="B59" s="701" t="s">
        <v>487</v>
      </c>
      <c r="C59" s="661">
        <v>0</v>
      </c>
      <c r="D59" s="479">
        <v>3</v>
      </c>
      <c r="E59" s="480"/>
      <c r="F59" s="481">
        <v>3.5</v>
      </c>
      <c r="G59" s="482"/>
      <c r="H59" s="483"/>
      <c r="I59" s="484"/>
      <c r="J59" s="485"/>
      <c r="K59" s="486"/>
      <c r="L59" s="487"/>
      <c r="M59" s="746" t="s">
        <v>443</v>
      </c>
      <c r="N59" s="772" t="s">
        <v>488</v>
      </c>
      <c r="O59" s="142" t="s">
        <v>485</v>
      </c>
      <c r="P59" s="142"/>
      <c r="Q59" s="766" t="s">
        <v>489</v>
      </c>
    </row>
    <row r="60" spans="1:17" s="128" customFormat="1" ht="28.5" customHeight="1">
      <c r="A60" s="632">
        <f t="shared" si="1"/>
        <v>40220.58333333333</v>
      </c>
      <c r="B60" s="699" t="s">
        <v>490</v>
      </c>
      <c r="C60" s="659">
        <v>0</v>
      </c>
      <c r="D60" s="375">
        <v>0.5</v>
      </c>
      <c r="E60" s="368"/>
      <c r="F60" s="382">
        <v>0.5</v>
      </c>
      <c r="G60" s="370"/>
      <c r="H60" s="379"/>
      <c r="I60" s="380"/>
      <c r="J60" s="372"/>
      <c r="K60" s="373"/>
      <c r="L60" s="374"/>
      <c r="M60" s="745" t="s">
        <v>443</v>
      </c>
      <c r="N60" s="771" t="s">
        <v>491</v>
      </c>
      <c r="O60" s="142" t="s">
        <v>485</v>
      </c>
      <c r="P60" s="142"/>
      <c r="Q60" s="766" t="s">
        <v>492</v>
      </c>
    </row>
    <row r="61" spans="1:17" s="128" customFormat="1" ht="19.5" customHeight="1">
      <c r="A61" s="632">
        <f aca="true" t="shared" si="2" ref="A61:A124">IF(E60="y",A60+F60/24,IF(F60&gt;0,A60+F60/24,A60+D60/24))</f>
        <v>40220.604166666664</v>
      </c>
      <c r="B61" s="698" t="s">
        <v>493</v>
      </c>
      <c r="C61" s="658">
        <v>0</v>
      </c>
      <c r="D61" s="367">
        <v>1</v>
      </c>
      <c r="E61" s="368"/>
      <c r="F61" s="382">
        <v>1</v>
      </c>
      <c r="G61" s="370"/>
      <c r="H61" s="381"/>
      <c r="I61" s="371"/>
      <c r="J61" s="372"/>
      <c r="K61" s="373"/>
      <c r="L61" s="374"/>
      <c r="M61" s="745" t="s">
        <v>443</v>
      </c>
      <c r="N61" s="771" t="s">
        <v>494</v>
      </c>
      <c r="O61" s="142" t="s">
        <v>485</v>
      </c>
      <c r="P61" s="142"/>
      <c r="Q61" s="766" t="s">
        <v>495</v>
      </c>
    </row>
    <row r="62" spans="1:17" s="128" customFormat="1" ht="19.5" customHeight="1">
      <c r="A62" s="632">
        <f t="shared" si="2"/>
        <v>40220.64583333333</v>
      </c>
      <c r="B62" s="698" t="s">
        <v>496</v>
      </c>
      <c r="C62" s="658">
        <v>0</v>
      </c>
      <c r="D62" s="367">
        <v>1</v>
      </c>
      <c r="E62" s="368"/>
      <c r="F62" s="382">
        <v>1</v>
      </c>
      <c r="G62" s="370"/>
      <c r="H62" s="381"/>
      <c r="I62" s="371"/>
      <c r="J62" s="372"/>
      <c r="K62" s="373"/>
      <c r="L62" s="374"/>
      <c r="M62" s="745" t="s">
        <v>443</v>
      </c>
      <c r="N62" s="771" t="s">
        <v>497</v>
      </c>
      <c r="O62" s="142" t="s">
        <v>485</v>
      </c>
      <c r="P62" s="142"/>
      <c r="Q62" s="766"/>
    </row>
    <row r="63" spans="1:17" s="128" customFormat="1" ht="19.5" customHeight="1">
      <c r="A63" s="634">
        <f t="shared" si="2"/>
        <v>40220.68749999999</v>
      </c>
      <c r="B63" s="703" t="s">
        <v>498</v>
      </c>
      <c r="C63" s="663">
        <v>0</v>
      </c>
      <c r="D63" s="395">
        <v>4</v>
      </c>
      <c r="E63" s="396"/>
      <c r="F63" s="397">
        <v>2</v>
      </c>
      <c r="G63" s="398"/>
      <c r="H63" s="422"/>
      <c r="I63" s="423"/>
      <c r="J63" s="399"/>
      <c r="K63" s="400"/>
      <c r="L63" s="401"/>
      <c r="M63" s="747" t="s">
        <v>443</v>
      </c>
      <c r="N63" s="773" t="s">
        <v>499</v>
      </c>
      <c r="O63" s="142" t="s">
        <v>485</v>
      </c>
      <c r="P63" s="142"/>
      <c r="Q63" s="766"/>
    </row>
    <row r="64" spans="1:17" s="128" customFormat="1" ht="19.5" customHeight="1">
      <c r="A64" s="637">
        <f t="shared" si="2"/>
        <v>40220.77083333333</v>
      </c>
      <c r="B64" s="706" t="s">
        <v>500</v>
      </c>
      <c r="C64" s="657"/>
      <c r="D64" s="592">
        <v>5</v>
      </c>
      <c r="E64" s="610"/>
      <c r="F64" s="611">
        <v>12.5</v>
      </c>
      <c r="G64" s="612"/>
      <c r="H64" s="614"/>
      <c r="I64" s="615"/>
      <c r="J64" s="597"/>
      <c r="K64" s="598"/>
      <c r="L64" s="599"/>
      <c r="M64" s="744" t="s">
        <v>443</v>
      </c>
      <c r="N64" s="769" t="s">
        <v>444</v>
      </c>
      <c r="O64" s="591" t="s">
        <v>485</v>
      </c>
      <c r="P64" s="591"/>
      <c r="Q64" s="777"/>
    </row>
    <row r="65" spans="1:17" s="128" customFormat="1" ht="19.5" customHeight="1">
      <c r="A65" s="634">
        <f t="shared" si="2"/>
        <v>40221.291666666664</v>
      </c>
      <c r="B65" s="705" t="s">
        <v>501</v>
      </c>
      <c r="C65" s="665"/>
      <c r="D65" s="404">
        <v>1</v>
      </c>
      <c r="E65" s="405"/>
      <c r="F65" s="406">
        <v>0.5</v>
      </c>
      <c r="G65" s="407"/>
      <c r="H65" s="424"/>
      <c r="I65" s="425"/>
      <c r="J65" s="399"/>
      <c r="K65" s="400"/>
      <c r="L65" s="401"/>
      <c r="M65" s="747" t="s">
        <v>443</v>
      </c>
      <c r="N65" s="773" t="s">
        <v>444</v>
      </c>
      <c r="O65" s="142" t="s">
        <v>485</v>
      </c>
      <c r="P65" s="142"/>
      <c r="Q65" s="766"/>
    </row>
    <row r="66" spans="1:17" s="128" customFormat="1" ht="19.5" customHeight="1">
      <c r="A66" s="632">
        <f t="shared" si="2"/>
        <v>40221.3125</v>
      </c>
      <c r="B66" s="698" t="s">
        <v>502</v>
      </c>
      <c r="C66" s="659">
        <v>0</v>
      </c>
      <c r="D66" s="375">
        <v>0.5</v>
      </c>
      <c r="E66" s="368"/>
      <c r="F66" s="382">
        <v>0.5</v>
      </c>
      <c r="G66" s="370"/>
      <c r="H66" s="381"/>
      <c r="I66" s="371"/>
      <c r="J66" s="372"/>
      <c r="K66" s="373"/>
      <c r="L66" s="374"/>
      <c r="M66" s="745"/>
      <c r="N66" s="771"/>
      <c r="O66" s="142"/>
      <c r="P66" s="142"/>
      <c r="Q66" s="766"/>
    </row>
    <row r="67" spans="1:17" s="128" customFormat="1" ht="19.5" customHeight="1">
      <c r="A67" s="632">
        <f t="shared" si="2"/>
        <v>40221.333333333336</v>
      </c>
      <c r="B67" s="698" t="s">
        <v>503</v>
      </c>
      <c r="C67" s="658"/>
      <c r="D67" s="367">
        <v>2.5</v>
      </c>
      <c r="E67" s="368"/>
      <c r="F67" s="382">
        <v>6</v>
      </c>
      <c r="G67" s="370"/>
      <c r="H67" s="381"/>
      <c r="I67" s="371"/>
      <c r="J67" s="372"/>
      <c r="K67" s="373"/>
      <c r="L67" s="374"/>
      <c r="M67" s="745" t="s">
        <v>443</v>
      </c>
      <c r="N67" s="771" t="s">
        <v>444</v>
      </c>
      <c r="O67" s="142" t="s">
        <v>485</v>
      </c>
      <c r="P67" s="142" t="s">
        <v>504</v>
      </c>
      <c r="Q67" s="766" t="s">
        <v>505</v>
      </c>
    </row>
    <row r="68" spans="1:17" s="128" customFormat="1" ht="19.5" customHeight="1">
      <c r="A68" s="632">
        <f t="shared" si="2"/>
        <v>40221.583333333336</v>
      </c>
      <c r="B68" s="698" t="s">
        <v>506</v>
      </c>
      <c r="C68" s="658">
        <v>0</v>
      </c>
      <c r="D68" s="383">
        <v>0.5</v>
      </c>
      <c r="E68" s="384"/>
      <c r="F68" s="385">
        <v>0.5</v>
      </c>
      <c r="G68" s="386"/>
      <c r="H68" s="381"/>
      <c r="I68" s="371"/>
      <c r="J68" s="372"/>
      <c r="K68" s="373"/>
      <c r="L68" s="374"/>
      <c r="M68" s="745" t="s">
        <v>443</v>
      </c>
      <c r="N68" s="771" t="s">
        <v>444</v>
      </c>
      <c r="O68" s="142" t="s">
        <v>485</v>
      </c>
      <c r="P68" s="142" t="s">
        <v>504</v>
      </c>
      <c r="Q68" s="766" t="s">
        <v>507</v>
      </c>
    </row>
    <row r="69" spans="1:17" s="128" customFormat="1" ht="19.5" customHeight="1">
      <c r="A69" s="632">
        <f t="shared" si="2"/>
        <v>40221.60416666667</v>
      </c>
      <c r="B69" s="698" t="s">
        <v>508</v>
      </c>
      <c r="C69" s="658">
        <v>0</v>
      </c>
      <c r="D69" s="383">
        <v>0.5</v>
      </c>
      <c r="E69" s="368"/>
      <c r="F69" s="382">
        <v>0.5</v>
      </c>
      <c r="G69" s="370"/>
      <c r="H69" s="381"/>
      <c r="I69" s="371"/>
      <c r="J69" s="372"/>
      <c r="K69" s="373"/>
      <c r="L69" s="374"/>
      <c r="M69" s="745" t="s">
        <v>443</v>
      </c>
      <c r="N69" s="771" t="s">
        <v>444</v>
      </c>
      <c r="O69" s="142" t="s">
        <v>485</v>
      </c>
      <c r="P69" s="142" t="s">
        <v>504</v>
      </c>
      <c r="Q69" s="766"/>
    </row>
    <row r="70" spans="1:17" s="128" customFormat="1" ht="19.5" customHeight="1">
      <c r="A70" s="632">
        <f t="shared" si="2"/>
        <v>40221.62500000001</v>
      </c>
      <c r="B70" s="698" t="s">
        <v>509</v>
      </c>
      <c r="C70" s="658">
        <v>0</v>
      </c>
      <c r="D70" s="383">
        <v>3.5</v>
      </c>
      <c r="E70" s="384"/>
      <c r="F70" s="385">
        <v>0</v>
      </c>
      <c r="G70" s="386"/>
      <c r="H70" s="381"/>
      <c r="I70" s="371"/>
      <c r="J70" s="372"/>
      <c r="K70" s="373"/>
      <c r="L70" s="374"/>
      <c r="M70" s="745" t="s">
        <v>443</v>
      </c>
      <c r="N70" s="771" t="s">
        <v>444</v>
      </c>
      <c r="O70" s="142" t="s">
        <v>485</v>
      </c>
      <c r="P70" s="142" t="s">
        <v>504</v>
      </c>
      <c r="Q70" s="766"/>
    </row>
    <row r="71" spans="1:17" s="127" customFormat="1" ht="19.5" customHeight="1">
      <c r="A71" s="632">
        <f t="shared" si="2"/>
        <v>40221.77083333334</v>
      </c>
      <c r="B71" s="698" t="s">
        <v>510</v>
      </c>
      <c r="C71" s="658">
        <v>0</v>
      </c>
      <c r="D71" s="383">
        <v>1.5</v>
      </c>
      <c r="E71" s="368"/>
      <c r="F71" s="382">
        <v>0</v>
      </c>
      <c r="G71" s="370"/>
      <c r="H71" s="381"/>
      <c r="I71" s="371"/>
      <c r="J71" s="372"/>
      <c r="K71" s="373"/>
      <c r="L71" s="374"/>
      <c r="M71" s="745" t="s">
        <v>443</v>
      </c>
      <c r="N71" s="771" t="s">
        <v>444</v>
      </c>
      <c r="O71" s="142" t="s">
        <v>485</v>
      </c>
      <c r="P71" s="142" t="s">
        <v>504</v>
      </c>
      <c r="Q71" s="766"/>
    </row>
    <row r="72" spans="1:17" s="127" customFormat="1" ht="19.5" customHeight="1">
      <c r="A72" s="632">
        <f t="shared" si="2"/>
        <v>40221.83333333334</v>
      </c>
      <c r="B72" s="699" t="s">
        <v>511</v>
      </c>
      <c r="C72" s="659">
        <v>0</v>
      </c>
      <c r="D72" s="387">
        <v>5.5</v>
      </c>
      <c r="E72" s="368"/>
      <c r="F72" s="382">
        <v>0</v>
      </c>
      <c r="G72" s="370"/>
      <c r="H72" s="381"/>
      <c r="I72" s="371"/>
      <c r="J72" s="372"/>
      <c r="K72" s="373"/>
      <c r="L72" s="374"/>
      <c r="M72" s="745" t="s">
        <v>443</v>
      </c>
      <c r="N72" s="771" t="s">
        <v>444</v>
      </c>
      <c r="O72" s="142" t="s">
        <v>485</v>
      </c>
      <c r="P72" s="142" t="s">
        <v>504</v>
      </c>
      <c r="Q72" s="766" t="s">
        <v>512</v>
      </c>
    </row>
    <row r="73" spans="1:17" s="127" customFormat="1" ht="19.5" customHeight="1">
      <c r="A73" s="632">
        <f t="shared" si="2"/>
        <v>40222.06250000001</v>
      </c>
      <c r="B73" s="699" t="s">
        <v>513</v>
      </c>
      <c r="C73" s="666">
        <v>0</v>
      </c>
      <c r="D73" s="387">
        <v>3</v>
      </c>
      <c r="E73" s="495"/>
      <c r="F73" s="496">
        <v>0</v>
      </c>
      <c r="G73" s="497"/>
      <c r="H73" s="498"/>
      <c r="I73" s="499"/>
      <c r="J73" s="372"/>
      <c r="K73" s="373"/>
      <c r="L73" s="374"/>
      <c r="M73" s="745" t="s">
        <v>443</v>
      </c>
      <c r="N73" s="771" t="s">
        <v>444</v>
      </c>
      <c r="O73" s="142" t="s">
        <v>485</v>
      </c>
      <c r="P73" s="142" t="s">
        <v>504</v>
      </c>
      <c r="Q73" s="766"/>
    </row>
    <row r="74" spans="1:17" s="127" customFormat="1" ht="19.5" customHeight="1">
      <c r="A74" s="632">
        <f t="shared" si="2"/>
        <v>40222.18750000001</v>
      </c>
      <c r="B74" s="698" t="s">
        <v>421</v>
      </c>
      <c r="C74" s="658">
        <v>0</v>
      </c>
      <c r="D74" s="383">
        <v>0.5</v>
      </c>
      <c r="E74" s="384"/>
      <c r="F74" s="385">
        <v>0</v>
      </c>
      <c r="G74" s="386"/>
      <c r="H74" s="381"/>
      <c r="I74" s="371"/>
      <c r="J74" s="372"/>
      <c r="K74" s="373"/>
      <c r="L74" s="374"/>
      <c r="M74" s="745" t="s">
        <v>443</v>
      </c>
      <c r="N74" s="771" t="s">
        <v>444</v>
      </c>
      <c r="O74" s="142" t="s">
        <v>485</v>
      </c>
      <c r="P74" s="142" t="s">
        <v>504</v>
      </c>
      <c r="Q74" s="766"/>
    </row>
    <row r="75" spans="1:17" s="127" customFormat="1" ht="19.5" customHeight="1">
      <c r="A75" s="632">
        <f t="shared" si="2"/>
        <v>40222.20833333334</v>
      </c>
      <c r="B75" s="698" t="s">
        <v>514</v>
      </c>
      <c r="C75" s="658">
        <v>0</v>
      </c>
      <c r="D75" s="383">
        <v>2</v>
      </c>
      <c r="E75" s="368"/>
      <c r="F75" s="382">
        <v>3</v>
      </c>
      <c r="G75" s="370"/>
      <c r="H75" s="381"/>
      <c r="I75" s="371"/>
      <c r="J75" s="372"/>
      <c r="K75" s="373"/>
      <c r="L75" s="374"/>
      <c r="M75" s="745" t="s">
        <v>443</v>
      </c>
      <c r="N75" s="771" t="s">
        <v>444</v>
      </c>
      <c r="O75" s="142" t="s">
        <v>485</v>
      </c>
      <c r="P75" s="142" t="s">
        <v>504</v>
      </c>
      <c r="Q75" s="766"/>
    </row>
    <row r="76" spans="1:17" s="127" customFormat="1" ht="19.5" customHeight="1">
      <c r="A76" s="632">
        <f t="shared" si="2"/>
        <v>40222.33333333334</v>
      </c>
      <c r="B76" s="698" t="s">
        <v>515</v>
      </c>
      <c r="C76" s="658">
        <v>0</v>
      </c>
      <c r="D76" s="383">
        <v>0.5</v>
      </c>
      <c r="E76" s="368"/>
      <c r="F76" s="382">
        <v>0</v>
      </c>
      <c r="G76" s="370"/>
      <c r="H76" s="381"/>
      <c r="I76" s="371"/>
      <c r="J76" s="372"/>
      <c r="K76" s="373"/>
      <c r="L76" s="374"/>
      <c r="M76" s="745"/>
      <c r="N76" s="771"/>
      <c r="O76" s="142"/>
      <c r="P76" s="142"/>
      <c r="Q76" s="766"/>
    </row>
    <row r="77" spans="1:17" s="127" customFormat="1" ht="19.5" customHeight="1">
      <c r="A77" s="634">
        <f t="shared" si="2"/>
        <v>40222.35416666668</v>
      </c>
      <c r="B77" s="703" t="s">
        <v>516</v>
      </c>
      <c r="C77" s="663">
        <v>0</v>
      </c>
      <c r="D77" s="426">
        <v>1</v>
      </c>
      <c r="E77" s="396"/>
      <c r="F77" s="397">
        <v>2</v>
      </c>
      <c r="G77" s="398"/>
      <c r="H77" s="422"/>
      <c r="I77" s="423"/>
      <c r="J77" s="399"/>
      <c r="K77" s="400"/>
      <c r="L77" s="401"/>
      <c r="M77" s="747" t="s">
        <v>443</v>
      </c>
      <c r="N77" s="773" t="s">
        <v>444</v>
      </c>
      <c r="O77" s="142" t="s">
        <v>485</v>
      </c>
      <c r="P77" s="142" t="s">
        <v>504</v>
      </c>
      <c r="Q77" s="766"/>
    </row>
    <row r="78" spans="1:17" s="127" customFormat="1" ht="19.5" customHeight="1">
      <c r="A78" s="637">
        <f t="shared" si="2"/>
        <v>40222.437500000015</v>
      </c>
      <c r="B78" s="706" t="s">
        <v>517</v>
      </c>
      <c r="C78" s="657">
        <v>0</v>
      </c>
      <c r="D78" s="613">
        <v>0.5</v>
      </c>
      <c r="E78" s="610"/>
      <c r="F78" s="611">
        <v>0</v>
      </c>
      <c r="G78" s="612"/>
      <c r="H78" s="614"/>
      <c r="I78" s="615"/>
      <c r="J78" s="597"/>
      <c r="K78" s="598"/>
      <c r="L78" s="599"/>
      <c r="M78" s="744" t="s">
        <v>443</v>
      </c>
      <c r="N78" s="769" t="s">
        <v>444</v>
      </c>
      <c r="O78" s="600" t="s">
        <v>485</v>
      </c>
      <c r="P78" s="600" t="s">
        <v>504</v>
      </c>
      <c r="Q78" s="770"/>
    </row>
    <row r="79" spans="1:17" s="127" customFormat="1" ht="19.5" customHeight="1">
      <c r="A79" s="634">
        <f t="shared" si="2"/>
        <v>40222.45833333335</v>
      </c>
      <c r="B79" s="705" t="s">
        <v>518</v>
      </c>
      <c r="C79" s="665">
        <v>0</v>
      </c>
      <c r="D79" s="426">
        <v>1.5</v>
      </c>
      <c r="E79" s="396"/>
      <c r="F79" s="397">
        <v>1</v>
      </c>
      <c r="G79" s="398"/>
      <c r="H79" s="422"/>
      <c r="I79" s="423"/>
      <c r="J79" s="399"/>
      <c r="K79" s="400"/>
      <c r="L79" s="401"/>
      <c r="M79" s="747" t="s">
        <v>443</v>
      </c>
      <c r="N79" s="773" t="s">
        <v>444</v>
      </c>
      <c r="O79" s="427" t="s">
        <v>485</v>
      </c>
      <c r="P79" s="427" t="s">
        <v>504</v>
      </c>
      <c r="Q79" s="778" t="s">
        <v>519</v>
      </c>
    </row>
    <row r="80" spans="1:17" s="127" customFormat="1" ht="19.5" customHeight="1">
      <c r="A80" s="636">
        <f t="shared" si="2"/>
        <v>40222.500000000015</v>
      </c>
      <c r="B80" s="707" t="s">
        <v>520</v>
      </c>
      <c r="C80" s="667">
        <v>0</v>
      </c>
      <c r="D80" s="466">
        <v>2</v>
      </c>
      <c r="E80" s="467"/>
      <c r="F80" s="468">
        <v>0</v>
      </c>
      <c r="G80" s="469"/>
      <c r="H80" s="470"/>
      <c r="I80" s="471"/>
      <c r="J80" s="472"/>
      <c r="K80" s="473"/>
      <c r="L80" s="474"/>
      <c r="M80" s="749" t="s">
        <v>443</v>
      </c>
      <c r="N80" s="779" t="s">
        <v>444</v>
      </c>
      <c r="O80" s="475" t="s">
        <v>485</v>
      </c>
      <c r="P80" s="475" t="s">
        <v>504</v>
      </c>
      <c r="Q80" s="780"/>
    </row>
    <row r="81" spans="1:17" s="127" customFormat="1" ht="19.5" customHeight="1">
      <c r="A81" s="638">
        <f t="shared" si="2"/>
        <v>40222.58333333335</v>
      </c>
      <c r="B81" s="708" t="s">
        <v>521</v>
      </c>
      <c r="C81" s="668"/>
      <c r="D81" s="476">
        <v>4</v>
      </c>
      <c r="E81" s="467"/>
      <c r="F81" s="468">
        <v>3</v>
      </c>
      <c r="G81" s="469">
        <v>0</v>
      </c>
      <c r="H81" s="477"/>
      <c r="I81" s="478"/>
      <c r="J81" s="472"/>
      <c r="K81" s="473"/>
      <c r="L81" s="474"/>
      <c r="M81" s="749" t="s">
        <v>443</v>
      </c>
      <c r="N81" s="779" t="s">
        <v>444</v>
      </c>
      <c r="O81" s="475" t="s">
        <v>485</v>
      </c>
      <c r="P81" s="475" t="s">
        <v>504</v>
      </c>
      <c r="Q81" s="780"/>
    </row>
    <row r="82" spans="1:17" s="127" customFormat="1" ht="19.5" customHeight="1">
      <c r="A82" s="638">
        <f t="shared" si="2"/>
        <v>40222.70833333335</v>
      </c>
      <c r="B82" s="707" t="s">
        <v>579</v>
      </c>
      <c r="C82" s="668"/>
      <c r="D82" s="466">
        <v>1.5</v>
      </c>
      <c r="E82" s="467"/>
      <c r="F82" s="468">
        <v>3.5</v>
      </c>
      <c r="G82" s="469">
        <v>0</v>
      </c>
      <c r="H82" s="477"/>
      <c r="I82" s="478"/>
      <c r="J82" s="472"/>
      <c r="K82" s="473"/>
      <c r="L82" s="474"/>
      <c r="M82" s="749" t="s">
        <v>443</v>
      </c>
      <c r="N82" s="779" t="s">
        <v>444</v>
      </c>
      <c r="O82" s="475" t="s">
        <v>485</v>
      </c>
      <c r="P82" s="475" t="s">
        <v>504</v>
      </c>
      <c r="Q82" s="780"/>
    </row>
    <row r="83" spans="1:17" s="127" customFormat="1" ht="41.25" customHeight="1">
      <c r="A83" s="639">
        <f t="shared" si="2"/>
        <v>40222.854166666686</v>
      </c>
      <c r="B83" s="709" t="s">
        <v>522</v>
      </c>
      <c r="C83" s="669">
        <v>0</v>
      </c>
      <c r="D83" s="456"/>
      <c r="E83" s="457"/>
      <c r="F83" s="458">
        <v>0</v>
      </c>
      <c r="G83" s="459"/>
      <c r="H83" s="460"/>
      <c r="I83" s="461"/>
      <c r="J83" s="462"/>
      <c r="K83" s="463"/>
      <c r="L83" s="464"/>
      <c r="M83" s="750" t="s">
        <v>443</v>
      </c>
      <c r="N83" s="781" t="s">
        <v>444</v>
      </c>
      <c r="O83" s="465" t="s">
        <v>485</v>
      </c>
      <c r="P83" s="465" t="s">
        <v>504</v>
      </c>
      <c r="Q83" s="782"/>
    </row>
    <row r="84" spans="1:17" s="127" customFormat="1" ht="19.5" customHeight="1">
      <c r="A84" s="638">
        <f t="shared" si="2"/>
        <v>40222.854166666686</v>
      </c>
      <c r="B84" s="707" t="s">
        <v>523</v>
      </c>
      <c r="C84" s="667">
        <v>0</v>
      </c>
      <c r="D84" s="466">
        <v>0.5</v>
      </c>
      <c r="E84" s="467"/>
      <c r="F84" s="468">
        <v>0</v>
      </c>
      <c r="G84" s="469"/>
      <c r="H84" s="477"/>
      <c r="I84" s="478"/>
      <c r="J84" s="472"/>
      <c r="K84" s="473"/>
      <c r="L84" s="474"/>
      <c r="M84" s="749"/>
      <c r="N84" s="783"/>
      <c r="O84" s="475"/>
      <c r="P84" s="475"/>
      <c r="Q84" s="780"/>
    </row>
    <row r="85" spans="1:17" s="127" customFormat="1" ht="33.75" customHeight="1">
      <c r="A85" s="638">
        <f t="shared" si="2"/>
        <v>40222.87500000002</v>
      </c>
      <c r="B85" s="707" t="s">
        <v>524</v>
      </c>
      <c r="C85" s="668">
        <v>0</v>
      </c>
      <c r="D85" s="466">
        <v>0.5</v>
      </c>
      <c r="E85" s="467"/>
      <c r="F85" s="468">
        <v>0</v>
      </c>
      <c r="G85" s="469"/>
      <c r="H85" s="477"/>
      <c r="I85" s="478"/>
      <c r="J85" s="472"/>
      <c r="K85" s="473"/>
      <c r="L85" s="474"/>
      <c r="M85" s="749"/>
      <c r="N85" s="783"/>
      <c r="O85" s="475"/>
      <c r="P85" s="475"/>
      <c r="Q85" s="780"/>
    </row>
    <row r="86" spans="1:17" s="127" customFormat="1" ht="19.5" customHeight="1">
      <c r="A86" s="638">
        <f t="shared" si="2"/>
        <v>40222.89583333336</v>
      </c>
      <c r="B86" s="708" t="s">
        <v>525</v>
      </c>
      <c r="C86" s="670"/>
      <c r="D86" s="476">
        <v>2</v>
      </c>
      <c r="E86" s="500"/>
      <c r="F86" s="501">
        <v>1.5</v>
      </c>
      <c r="G86" s="502">
        <v>0</v>
      </c>
      <c r="H86" s="503"/>
      <c r="I86" s="504"/>
      <c r="J86" s="472"/>
      <c r="K86" s="473"/>
      <c r="L86" s="474"/>
      <c r="M86" s="749" t="s">
        <v>443</v>
      </c>
      <c r="N86" s="779" t="s">
        <v>444</v>
      </c>
      <c r="O86" s="475" t="s">
        <v>485</v>
      </c>
      <c r="P86" s="475" t="s">
        <v>504</v>
      </c>
      <c r="Q86" s="780"/>
    </row>
    <row r="87" spans="1:17" s="127" customFormat="1" ht="33" customHeight="1">
      <c r="A87" s="638">
        <f t="shared" si="2"/>
        <v>40222.95833333336</v>
      </c>
      <c r="B87" s="707" t="s">
        <v>526</v>
      </c>
      <c r="C87" s="667">
        <v>0</v>
      </c>
      <c r="D87" s="466">
        <v>0.5</v>
      </c>
      <c r="E87" s="467"/>
      <c r="F87" s="468">
        <v>0</v>
      </c>
      <c r="G87" s="469"/>
      <c r="H87" s="477"/>
      <c r="I87" s="478"/>
      <c r="J87" s="472"/>
      <c r="K87" s="473"/>
      <c r="L87" s="474"/>
      <c r="M87" s="749"/>
      <c r="N87" s="779"/>
      <c r="O87" s="475"/>
      <c r="P87" s="475"/>
      <c r="Q87" s="780"/>
    </row>
    <row r="88" spans="1:17" s="127" customFormat="1" ht="28.5" customHeight="1">
      <c r="A88" s="638">
        <f t="shared" si="2"/>
        <v>40222.97916666669</v>
      </c>
      <c r="B88" s="707" t="s">
        <v>527</v>
      </c>
      <c r="C88" s="667"/>
      <c r="D88" s="466">
        <v>2</v>
      </c>
      <c r="E88" s="467"/>
      <c r="F88" s="468">
        <v>2.5</v>
      </c>
      <c r="G88" s="469">
        <v>0</v>
      </c>
      <c r="H88" s="477"/>
      <c r="I88" s="478"/>
      <c r="J88" s="472"/>
      <c r="K88" s="473"/>
      <c r="L88" s="474"/>
      <c r="M88" s="749" t="s">
        <v>443</v>
      </c>
      <c r="N88" s="779" t="s">
        <v>444</v>
      </c>
      <c r="O88" s="475" t="s">
        <v>485</v>
      </c>
      <c r="P88" s="475" t="s">
        <v>504</v>
      </c>
      <c r="Q88" s="780"/>
    </row>
    <row r="89" spans="1:17" s="127" customFormat="1" ht="18" customHeight="1">
      <c r="A89" s="638">
        <f t="shared" si="2"/>
        <v>40223.08333333336</v>
      </c>
      <c r="B89" s="708" t="s">
        <v>516</v>
      </c>
      <c r="C89" s="670">
        <v>0</v>
      </c>
      <c r="D89" s="476">
        <v>2.5</v>
      </c>
      <c r="E89" s="500"/>
      <c r="F89" s="501">
        <v>0</v>
      </c>
      <c r="G89" s="502"/>
      <c r="H89" s="503"/>
      <c r="I89" s="504"/>
      <c r="J89" s="472"/>
      <c r="K89" s="473"/>
      <c r="L89" s="474"/>
      <c r="M89" s="749"/>
      <c r="N89" s="779"/>
      <c r="O89" s="475"/>
      <c r="P89" s="475"/>
      <c r="Q89" s="780"/>
    </row>
    <row r="90" spans="1:17" s="127" customFormat="1" ht="19.5" customHeight="1">
      <c r="A90" s="638">
        <f t="shared" si="2"/>
        <v>40223.18750000002</v>
      </c>
      <c r="B90" s="707" t="s">
        <v>528</v>
      </c>
      <c r="C90" s="668">
        <v>0</v>
      </c>
      <c r="D90" s="505">
        <v>0.5</v>
      </c>
      <c r="E90" s="467"/>
      <c r="F90" s="468">
        <v>0</v>
      </c>
      <c r="G90" s="469"/>
      <c r="H90" s="477"/>
      <c r="I90" s="478"/>
      <c r="J90" s="472"/>
      <c r="K90" s="473"/>
      <c r="L90" s="474"/>
      <c r="M90" s="749"/>
      <c r="N90" s="779"/>
      <c r="O90" s="475"/>
      <c r="P90" s="475"/>
      <c r="Q90" s="780"/>
    </row>
    <row r="91" spans="1:17" s="127" customFormat="1" ht="27.75" customHeight="1">
      <c r="A91" s="638">
        <f t="shared" si="2"/>
        <v>40223.20833333336</v>
      </c>
      <c r="B91" s="707" t="s">
        <v>529</v>
      </c>
      <c r="C91" s="667"/>
      <c r="D91" s="506">
        <v>1</v>
      </c>
      <c r="E91" s="467"/>
      <c r="F91" s="468">
        <v>2</v>
      </c>
      <c r="G91" s="469">
        <v>0</v>
      </c>
      <c r="H91" s="477"/>
      <c r="I91" s="478"/>
      <c r="J91" s="472"/>
      <c r="K91" s="473"/>
      <c r="L91" s="474"/>
      <c r="M91" s="749" t="s">
        <v>443</v>
      </c>
      <c r="N91" s="779" t="s">
        <v>444</v>
      </c>
      <c r="O91" s="475" t="s">
        <v>485</v>
      </c>
      <c r="P91" s="475" t="s">
        <v>504</v>
      </c>
      <c r="Q91" s="780"/>
    </row>
    <row r="92" spans="1:17" s="127" customFormat="1" ht="19.5" customHeight="1">
      <c r="A92" s="638">
        <f t="shared" si="2"/>
        <v>40223.29166666669</v>
      </c>
      <c r="B92" s="707" t="s">
        <v>530</v>
      </c>
      <c r="C92" s="667"/>
      <c r="D92" s="506">
        <v>0.5</v>
      </c>
      <c r="E92" s="467"/>
      <c r="F92" s="468">
        <v>1</v>
      </c>
      <c r="G92" s="469">
        <v>0</v>
      </c>
      <c r="H92" s="477"/>
      <c r="I92" s="478"/>
      <c r="J92" s="472"/>
      <c r="K92" s="473"/>
      <c r="L92" s="474"/>
      <c r="M92" s="749" t="s">
        <v>443</v>
      </c>
      <c r="N92" s="779" t="s">
        <v>444</v>
      </c>
      <c r="O92" s="475" t="s">
        <v>485</v>
      </c>
      <c r="P92" s="475" t="s">
        <v>504</v>
      </c>
      <c r="Q92" s="780"/>
    </row>
    <row r="93" spans="1:17" s="127" customFormat="1" ht="19.5" customHeight="1">
      <c r="A93" s="638">
        <f t="shared" si="2"/>
        <v>40223.33333333336</v>
      </c>
      <c r="B93" s="708" t="s">
        <v>531</v>
      </c>
      <c r="C93" s="670">
        <v>0</v>
      </c>
      <c r="D93" s="507">
        <v>0.5</v>
      </c>
      <c r="E93" s="500"/>
      <c r="F93" s="501">
        <v>0</v>
      </c>
      <c r="G93" s="502"/>
      <c r="H93" s="503"/>
      <c r="I93" s="504"/>
      <c r="J93" s="472"/>
      <c r="K93" s="473"/>
      <c r="L93" s="474"/>
      <c r="M93" s="742"/>
      <c r="N93" s="783"/>
      <c r="O93" s="142"/>
      <c r="P93" s="142"/>
      <c r="Q93" s="766"/>
    </row>
    <row r="94" spans="1:17" s="127" customFormat="1" ht="19.5" customHeight="1">
      <c r="A94" s="638">
        <f t="shared" si="2"/>
        <v>40223.35416666669</v>
      </c>
      <c r="B94" s="708" t="s">
        <v>532</v>
      </c>
      <c r="C94" s="670"/>
      <c r="D94" s="507">
        <v>0.5</v>
      </c>
      <c r="E94" s="500"/>
      <c r="F94" s="501">
        <v>1</v>
      </c>
      <c r="G94" s="502">
        <v>0</v>
      </c>
      <c r="H94" s="477"/>
      <c r="I94" s="478"/>
      <c r="J94" s="472"/>
      <c r="K94" s="473"/>
      <c r="L94" s="474"/>
      <c r="M94" s="742" t="s">
        <v>443</v>
      </c>
      <c r="N94" s="779" t="s">
        <v>444</v>
      </c>
      <c r="O94" s="475" t="s">
        <v>485</v>
      </c>
      <c r="P94" s="475" t="s">
        <v>504</v>
      </c>
      <c r="Q94" s="780"/>
    </row>
    <row r="95" spans="1:17" s="127" customFormat="1" ht="19.5" customHeight="1">
      <c r="A95" s="638">
        <f t="shared" si="2"/>
        <v>40223.39583333336</v>
      </c>
      <c r="B95" s="707" t="s">
        <v>533</v>
      </c>
      <c r="C95" s="667"/>
      <c r="D95" s="506">
        <v>6</v>
      </c>
      <c r="E95" s="467"/>
      <c r="F95" s="468">
        <v>5.5</v>
      </c>
      <c r="G95" s="469">
        <v>0</v>
      </c>
      <c r="H95" s="477"/>
      <c r="I95" s="478"/>
      <c r="J95" s="472"/>
      <c r="K95" s="473"/>
      <c r="L95" s="474"/>
      <c r="M95" s="742" t="s">
        <v>443</v>
      </c>
      <c r="N95" s="779" t="s">
        <v>444</v>
      </c>
      <c r="O95" s="475" t="s">
        <v>485</v>
      </c>
      <c r="P95" s="475" t="s">
        <v>504</v>
      </c>
      <c r="Q95" s="780"/>
    </row>
    <row r="96" spans="1:17" s="127" customFormat="1" ht="19.5" customHeight="1">
      <c r="A96" s="638">
        <f t="shared" si="2"/>
        <v>40223.62500000002</v>
      </c>
      <c r="B96" s="707" t="s">
        <v>534</v>
      </c>
      <c r="C96" s="667">
        <v>0</v>
      </c>
      <c r="D96" s="506">
        <v>0.5</v>
      </c>
      <c r="E96" s="467"/>
      <c r="F96" s="468">
        <v>0.5</v>
      </c>
      <c r="G96" s="469"/>
      <c r="H96" s="477"/>
      <c r="I96" s="478"/>
      <c r="J96" s="472"/>
      <c r="K96" s="473"/>
      <c r="L96" s="474"/>
      <c r="M96" s="742" t="s">
        <v>443</v>
      </c>
      <c r="N96" s="779" t="s">
        <v>444</v>
      </c>
      <c r="O96" s="475" t="s">
        <v>485</v>
      </c>
      <c r="P96" s="475" t="s">
        <v>504</v>
      </c>
      <c r="Q96" s="780"/>
    </row>
    <row r="97" spans="1:17" s="127" customFormat="1" ht="19.5" customHeight="1">
      <c r="A97" s="640">
        <f t="shared" si="2"/>
        <v>40223.64583333336</v>
      </c>
      <c r="B97" s="710" t="s">
        <v>535</v>
      </c>
      <c r="C97" s="671">
        <v>0</v>
      </c>
      <c r="D97" s="428">
        <v>0.5</v>
      </c>
      <c r="E97" s="429"/>
      <c r="F97" s="430">
        <v>0.5</v>
      </c>
      <c r="G97" s="431"/>
      <c r="H97" s="432"/>
      <c r="I97" s="433"/>
      <c r="J97" s="138"/>
      <c r="K97" s="139"/>
      <c r="L97" s="140"/>
      <c r="M97" s="742" t="s">
        <v>443</v>
      </c>
      <c r="N97" s="765" t="s">
        <v>444</v>
      </c>
      <c r="O97" s="142" t="s">
        <v>485</v>
      </c>
      <c r="P97" s="142" t="s">
        <v>504</v>
      </c>
      <c r="Q97" s="766"/>
    </row>
    <row r="98" spans="1:17" s="127" customFormat="1" ht="19.5" customHeight="1">
      <c r="A98" s="641">
        <f t="shared" si="2"/>
        <v>40223.66666666669</v>
      </c>
      <c r="B98" s="706" t="s">
        <v>536</v>
      </c>
      <c r="C98" s="657"/>
      <c r="D98" s="592">
        <v>2</v>
      </c>
      <c r="E98" s="610"/>
      <c r="F98" s="611">
        <v>1.5</v>
      </c>
      <c r="G98" s="612">
        <v>0</v>
      </c>
      <c r="H98" s="608"/>
      <c r="I98" s="604"/>
      <c r="J98" s="597"/>
      <c r="K98" s="598"/>
      <c r="L98" s="599"/>
      <c r="M98" s="744" t="s">
        <v>443</v>
      </c>
      <c r="N98" s="769" t="s">
        <v>444</v>
      </c>
      <c r="O98" s="600" t="s">
        <v>485</v>
      </c>
      <c r="P98" s="600" t="s">
        <v>504</v>
      </c>
      <c r="Q98" s="770"/>
    </row>
    <row r="99" spans="1:17" s="127" customFormat="1" ht="19.5" customHeight="1">
      <c r="A99" s="634">
        <f t="shared" si="2"/>
        <v>40223.72916666669</v>
      </c>
      <c r="B99" s="705" t="s">
        <v>537</v>
      </c>
      <c r="C99" s="665">
        <v>0</v>
      </c>
      <c r="D99" s="404">
        <v>1</v>
      </c>
      <c r="E99" s="405"/>
      <c r="F99" s="406">
        <v>1</v>
      </c>
      <c r="G99" s="407"/>
      <c r="H99" s="424"/>
      <c r="I99" s="425"/>
      <c r="J99" s="399"/>
      <c r="K99" s="400"/>
      <c r="L99" s="401"/>
      <c r="M99" s="747" t="s">
        <v>443</v>
      </c>
      <c r="N99" s="773" t="s">
        <v>444</v>
      </c>
      <c r="O99" s="427" t="s">
        <v>485</v>
      </c>
      <c r="P99" s="427" t="s">
        <v>504</v>
      </c>
      <c r="Q99" s="778"/>
    </row>
    <row r="100" spans="1:17" s="127" customFormat="1" ht="19.5" customHeight="1">
      <c r="A100" s="636">
        <f t="shared" si="2"/>
        <v>40223.77083333336</v>
      </c>
      <c r="B100" s="707" t="s">
        <v>538</v>
      </c>
      <c r="C100" s="667"/>
      <c r="D100" s="506">
        <v>2</v>
      </c>
      <c r="E100" s="467"/>
      <c r="F100" s="468">
        <v>1</v>
      </c>
      <c r="G100" s="469">
        <v>0</v>
      </c>
      <c r="H100" s="470"/>
      <c r="I100" s="471"/>
      <c r="J100" s="472"/>
      <c r="K100" s="473"/>
      <c r="L100" s="474"/>
      <c r="M100" s="749" t="s">
        <v>443</v>
      </c>
      <c r="N100" s="779" t="s">
        <v>444</v>
      </c>
      <c r="O100" s="475" t="s">
        <v>485</v>
      </c>
      <c r="P100" s="475" t="s">
        <v>504</v>
      </c>
      <c r="Q100" s="780"/>
    </row>
    <row r="101" spans="1:17" s="127" customFormat="1" ht="19.5" customHeight="1">
      <c r="A101" s="638">
        <f t="shared" si="2"/>
        <v>40223.81250000002</v>
      </c>
      <c r="B101" s="707" t="s">
        <v>539</v>
      </c>
      <c r="C101" s="667">
        <v>0</v>
      </c>
      <c r="D101" s="506">
        <v>0.5</v>
      </c>
      <c r="E101" s="467"/>
      <c r="F101" s="468">
        <v>0.5</v>
      </c>
      <c r="G101" s="469"/>
      <c r="H101" s="477"/>
      <c r="I101" s="478"/>
      <c r="J101" s="472"/>
      <c r="K101" s="473"/>
      <c r="L101" s="474"/>
      <c r="M101" s="749" t="s">
        <v>443</v>
      </c>
      <c r="N101" s="779" t="s">
        <v>444</v>
      </c>
      <c r="O101" s="475" t="s">
        <v>485</v>
      </c>
      <c r="P101" s="475" t="s">
        <v>504</v>
      </c>
      <c r="Q101" s="780"/>
    </row>
    <row r="102" spans="1:17" s="127" customFormat="1" ht="19.5" customHeight="1">
      <c r="A102" s="638">
        <f t="shared" si="2"/>
        <v>40223.83333333336</v>
      </c>
      <c r="B102" s="708"/>
      <c r="C102" s="668">
        <v>0</v>
      </c>
      <c r="D102" s="505"/>
      <c r="E102" s="467"/>
      <c r="F102" s="468">
        <v>0</v>
      </c>
      <c r="G102" s="469"/>
      <c r="H102" s="477"/>
      <c r="I102" s="478"/>
      <c r="J102" s="472"/>
      <c r="K102" s="473"/>
      <c r="L102" s="474"/>
      <c r="M102" s="749" t="s">
        <v>443</v>
      </c>
      <c r="N102" s="779" t="s">
        <v>444</v>
      </c>
      <c r="O102" s="475" t="s">
        <v>485</v>
      </c>
      <c r="P102" s="475" t="s">
        <v>504</v>
      </c>
      <c r="Q102" s="780"/>
    </row>
    <row r="103" spans="1:17" s="127" customFormat="1" ht="29.25" customHeight="1">
      <c r="A103" s="639">
        <f t="shared" si="2"/>
        <v>40223.83333333336</v>
      </c>
      <c r="B103" s="709" t="s">
        <v>540</v>
      </c>
      <c r="C103" s="669">
        <v>0</v>
      </c>
      <c r="D103" s="508">
        <v>1</v>
      </c>
      <c r="E103" s="457"/>
      <c r="F103" s="458">
        <v>1</v>
      </c>
      <c r="G103" s="459"/>
      <c r="H103" s="460"/>
      <c r="I103" s="461"/>
      <c r="J103" s="462"/>
      <c r="K103" s="463"/>
      <c r="L103" s="464"/>
      <c r="M103" s="742" t="s">
        <v>443</v>
      </c>
      <c r="N103" s="784" t="s">
        <v>444</v>
      </c>
      <c r="O103" s="142" t="s">
        <v>485</v>
      </c>
      <c r="P103" s="142" t="s">
        <v>504</v>
      </c>
      <c r="Q103" s="766"/>
    </row>
    <row r="104" spans="1:17" s="127" customFormat="1" ht="19.5" customHeight="1">
      <c r="A104" s="638">
        <f t="shared" si="2"/>
        <v>40223.87500000002</v>
      </c>
      <c r="B104" s="708" t="s">
        <v>541</v>
      </c>
      <c r="C104" s="668">
        <v>0</v>
      </c>
      <c r="D104" s="505">
        <v>0.5</v>
      </c>
      <c r="E104" s="467"/>
      <c r="F104" s="468">
        <v>0</v>
      </c>
      <c r="G104" s="469"/>
      <c r="H104" s="477"/>
      <c r="I104" s="478"/>
      <c r="J104" s="472"/>
      <c r="K104" s="473"/>
      <c r="L104" s="474"/>
      <c r="M104" s="749" t="s">
        <v>443</v>
      </c>
      <c r="N104" s="779" t="s">
        <v>444</v>
      </c>
      <c r="O104" s="475" t="s">
        <v>485</v>
      </c>
      <c r="P104" s="475" t="s">
        <v>504</v>
      </c>
      <c r="Q104" s="780"/>
    </row>
    <row r="105" spans="1:17" s="127" customFormat="1" ht="19.5" customHeight="1">
      <c r="A105" s="638">
        <f t="shared" si="2"/>
        <v>40223.89583333336</v>
      </c>
      <c r="B105" s="708" t="s">
        <v>542</v>
      </c>
      <c r="C105" s="668"/>
      <c r="D105" s="505">
        <v>1</v>
      </c>
      <c r="E105" s="467"/>
      <c r="F105" s="468">
        <v>1</v>
      </c>
      <c r="G105" s="469">
        <v>0</v>
      </c>
      <c r="H105" s="477"/>
      <c r="I105" s="478"/>
      <c r="J105" s="472"/>
      <c r="K105" s="473"/>
      <c r="L105" s="474"/>
      <c r="M105" s="749" t="s">
        <v>443</v>
      </c>
      <c r="N105" s="779" t="s">
        <v>444</v>
      </c>
      <c r="O105" s="475" t="s">
        <v>485</v>
      </c>
      <c r="P105" s="475" t="s">
        <v>504</v>
      </c>
      <c r="Q105" s="780"/>
    </row>
    <row r="106" spans="1:17" s="127" customFormat="1" ht="42" customHeight="1">
      <c r="A106" s="638">
        <f t="shared" si="2"/>
        <v>40223.93750000002</v>
      </c>
      <c r="B106" s="708" t="s">
        <v>412</v>
      </c>
      <c r="C106" s="668">
        <v>0</v>
      </c>
      <c r="D106" s="505">
        <v>0.5</v>
      </c>
      <c r="E106" s="467"/>
      <c r="F106" s="468">
        <v>0.5</v>
      </c>
      <c r="G106" s="469">
        <v>0</v>
      </c>
      <c r="H106" s="477"/>
      <c r="I106" s="478"/>
      <c r="J106" s="472"/>
      <c r="K106" s="473"/>
      <c r="L106" s="474"/>
      <c r="M106" s="749" t="s">
        <v>443</v>
      </c>
      <c r="N106" s="779" t="s">
        <v>444</v>
      </c>
      <c r="O106" s="475" t="s">
        <v>485</v>
      </c>
      <c r="P106" s="475" t="s">
        <v>504</v>
      </c>
      <c r="Q106" s="780"/>
    </row>
    <row r="107" spans="1:17" s="127" customFormat="1" ht="30" customHeight="1">
      <c r="A107" s="638">
        <f t="shared" si="2"/>
        <v>40223.95833333336</v>
      </c>
      <c r="B107" s="708" t="s">
        <v>487</v>
      </c>
      <c r="C107" s="670">
        <v>0</v>
      </c>
      <c r="D107" s="507">
        <v>2</v>
      </c>
      <c r="E107" s="500"/>
      <c r="F107" s="501">
        <v>1</v>
      </c>
      <c r="G107" s="502">
        <v>0</v>
      </c>
      <c r="H107" s="503"/>
      <c r="I107" s="504"/>
      <c r="J107" s="472"/>
      <c r="K107" s="473"/>
      <c r="L107" s="474"/>
      <c r="M107" s="749" t="s">
        <v>443</v>
      </c>
      <c r="N107" s="779" t="s">
        <v>444</v>
      </c>
      <c r="O107" s="475" t="s">
        <v>485</v>
      </c>
      <c r="P107" s="475" t="s">
        <v>504</v>
      </c>
      <c r="Q107" s="780"/>
    </row>
    <row r="108" spans="1:17" s="127" customFormat="1" ht="31.5" customHeight="1">
      <c r="A108" s="638">
        <f t="shared" si="2"/>
        <v>40224.00000000002</v>
      </c>
      <c r="B108" s="708" t="s">
        <v>543</v>
      </c>
      <c r="C108" s="668">
        <v>0</v>
      </c>
      <c r="D108" s="505">
        <v>1</v>
      </c>
      <c r="E108" s="467"/>
      <c r="F108" s="468">
        <v>1</v>
      </c>
      <c r="G108" s="469">
        <v>0</v>
      </c>
      <c r="H108" s="477"/>
      <c r="I108" s="478"/>
      <c r="J108" s="472"/>
      <c r="K108" s="473"/>
      <c r="L108" s="474"/>
      <c r="M108" s="749" t="s">
        <v>443</v>
      </c>
      <c r="N108" s="779" t="s">
        <v>444</v>
      </c>
      <c r="O108" s="475" t="s">
        <v>485</v>
      </c>
      <c r="P108" s="475" t="s">
        <v>504</v>
      </c>
      <c r="Q108" s="780"/>
    </row>
    <row r="109" spans="1:17" s="127" customFormat="1" ht="21" customHeight="1">
      <c r="A109" s="638">
        <f t="shared" si="2"/>
        <v>40224.041666666686</v>
      </c>
      <c r="B109" s="708" t="s">
        <v>421</v>
      </c>
      <c r="C109" s="670">
        <v>0</v>
      </c>
      <c r="D109" s="507">
        <v>0.5</v>
      </c>
      <c r="E109" s="500"/>
      <c r="F109" s="501">
        <v>0.5</v>
      </c>
      <c r="G109" s="502"/>
      <c r="H109" s="503"/>
      <c r="I109" s="504"/>
      <c r="J109" s="472"/>
      <c r="K109" s="473"/>
      <c r="L109" s="474"/>
      <c r="M109" s="749" t="s">
        <v>443</v>
      </c>
      <c r="N109" s="779" t="s">
        <v>444</v>
      </c>
      <c r="O109" s="475" t="s">
        <v>485</v>
      </c>
      <c r="P109" s="475" t="s">
        <v>504</v>
      </c>
      <c r="Q109" s="780"/>
    </row>
    <row r="110" spans="1:17" s="127" customFormat="1" ht="19.5" customHeight="1">
      <c r="A110" s="638">
        <f t="shared" si="2"/>
        <v>40224.06250000002</v>
      </c>
      <c r="B110" s="708" t="s">
        <v>544</v>
      </c>
      <c r="C110" s="668">
        <v>0</v>
      </c>
      <c r="D110" s="505">
        <v>2</v>
      </c>
      <c r="E110" s="467"/>
      <c r="F110" s="468">
        <v>2.5</v>
      </c>
      <c r="G110" s="469"/>
      <c r="H110" s="477"/>
      <c r="I110" s="478"/>
      <c r="J110" s="472"/>
      <c r="K110" s="473"/>
      <c r="L110" s="474"/>
      <c r="M110" s="749" t="s">
        <v>443</v>
      </c>
      <c r="N110" s="779" t="s">
        <v>444</v>
      </c>
      <c r="O110" s="475" t="s">
        <v>485</v>
      </c>
      <c r="P110" s="475" t="s">
        <v>504</v>
      </c>
      <c r="Q110" s="780"/>
    </row>
    <row r="111" spans="1:17" s="127" customFormat="1" ht="30" customHeight="1">
      <c r="A111" s="638">
        <f t="shared" si="2"/>
        <v>40224.166666666686</v>
      </c>
      <c r="B111" s="707" t="s">
        <v>545</v>
      </c>
      <c r="C111" s="667">
        <v>0</v>
      </c>
      <c r="D111" s="506">
        <v>0.5</v>
      </c>
      <c r="E111" s="467"/>
      <c r="F111" s="468">
        <v>0.5</v>
      </c>
      <c r="G111" s="469"/>
      <c r="H111" s="477"/>
      <c r="I111" s="478"/>
      <c r="J111" s="472"/>
      <c r="K111" s="473"/>
      <c r="L111" s="474"/>
      <c r="M111" s="749" t="s">
        <v>443</v>
      </c>
      <c r="N111" s="779" t="s">
        <v>444</v>
      </c>
      <c r="O111" s="475" t="s">
        <v>485</v>
      </c>
      <c r="P111" s="475" t="s">
        <v>504</v>
      </c>
      <c r="Q111" s="780"/>
    </row>
    <row r="112" spans="1:17" s="127" customFormat="1" ht="30" customHeight="1">
      <c r="A112" s="638">
        <f t="shared" si="2"/>
        <v>40224.18750000002</v>
      </c>
      <c r="B112" s="708" t="s">
        <v>546</v>
      </c>
      <c r="C112" s="670"/>
      <c r="D112" s="507">
        <v>1.5</v>
      </c>
      <c r="E112" s="500"/>
      <c r="F112" s="501">
        <v>4</v>
      </c>
      <c r="G112" s="502">
        <v>0</v>
      </c>
      <c r="H112" s="503"/>
      <c r="I112" s="504"/>
      <c r="J112" s="472"/>
      <c r="K112" s="473"/>
      <c r="L112" s="474"/>
      <c r="M112" s="749" t="s">
        <v>443</v>
      </c>
      <c r="N112" s="779" t="s">
        <v>444</v>
      </c>
      <c r="O112" s="475" t="s">
        <v>485</v>
      </c>
      <c r="P112" s="475" t="s">
        <v>504</v>
      </c>
      <c r="Q112" s="780"/>
    </row>
    <row r="113" spans="1:17" s="127" customFormat="1" ht="27" customHeight="1">
      <c r="A113" s="638">
        <f t="shared" si="2"/>
        <v>40224.354166666686</v>
      </c>
      <c r="B113" s="708" t="s">
        <v>386</v>
      </c>
      <c r="C113" s="670">
        <v>0</v>
      </c>
      <c r="D113" s="507">
        <v>0.5</v>
      </c>
      <c r="E113" s="500"/>
      <c r="F113" s="501">
        <v>0.5</v>
      </c>
      <c r="G113" s="502"/>
      <c r="H113" s="503"/>
      <c r="I113" s="504"/>
      <c r="J113" s="472"/>
      <c r="K113" s="473"/>
      <c r="L113" s="474"/>
      <c r="M113" s="749" t="s">
        <v>443</v>
      </c>
      <c r="N113" s="779" t="s">
        <v>444</v>
      </c>
      <c r="O113" s="475" t="s">
        <v>485</v>
      </c>
      <c r="P113" s="475" t="s">
        <v>504</v>
      </c>
      <c r="Q113" s="780" t="s">
        <v>368</v>
      </c>
    </row>
    <row r="114" spans="1:17" s="127" customFormat="1" ht="21.75" customHeight="1">
      <c r="A114" s="638">
        <f t="shared" si="2"/>
        <v>40224.37500000002</v>
      </c>
      <c r="B114" s="707" t="s">
        <v>547</v>
      </c>
      <c r="C114" s="667">
        <v>0</v>
      </c>
      <c r="D114" s="506">
        <v>2.5</v>
      </c>
      <c r="E114" s="467"/>
      <c r="F114" s="468">
        <v>2.5</v>
      </c>
      <c r="G114" s="469"/>
      <c r="H114" s="503"/>
      <c r="I114" s="504"/>
      <c r="J114" s="472"/>
      <c r="K114" s="473"/>
      <c r="L114" s="474"/>
      <c r="M114" s="749" t="s">
        <v>443</v>
      </c>
      <c r="N114" s="779" t="s">
        <v>444</v>
      </c>
      <c r="O114" s="475" t="s">
        <v>485</v>
      </c>
      <c r="P114" s="475" t="s">
        <v>504</v>
      </c>
      <c r="Q114" s="780"/>
    </row>
    <row r="115" spans="1:17" s="127" customFormat="1" ht="21" customHeight="1">
      <c r="A115" s="640">
        <f t="shared" si="2"/>
        <v>40224.479166666686</v>
      </c>
      <c r="B115" s="710" t="s">
        <v>517</v>
      </c>
      <c r="C115" s="671">
        <v>0</v>
      </c>
      <c r="D115" s="428">
        <v>1</v>
      </c>
      <c r="E115" s="429"/>
      <c r="F115" s="430">
        <v>0</v>
      </c>
      <c r="G115" s="431"/>
      <c r="H115" s="432"/>
      <c r="I115" s="433"/>
      <c r="J115" s="138"/>
      <c r="K115" s="139"/>
      <c r="L115" s="140"/>
      <c r="M115" s="742" t="s">
        <v>443</v>
      </c>
      <c r="N115" s="765" t="s">
        <v>444</v>
      </c>
      <c r="O115" s="142" t="s">
        <v>485</v>
      </c>
      <c r="P115" s="142" t="s">
        <v>504</v>
      </c>
      <c r="Q115" s="766"/>
    </row>
    <row r="116" spans="1:17" s="127" customFormat="1" ht="19.5" customHeight="1">
      <c r="A116" s="641">
        <f t="shared" si="2"/>
        <v>40224.52083333335</v>
      </c>
      <c r="B116" s="706" t="s">
        <v>548</v>
      </c>
      <c r="C116" s="657">
        <v>0</v>
      </c>
      <c r="D116" s="592">
        <v>1</v>
      </c>
      <c r="E116" s="610"/>
      <c r="F116" s="611">
        <v>0</v>
      </c>
      <c r="G116" s="612"/>
      <c r="H116" s="608"/>
      <c r="I116" s="604"/>
      <c r="J116" s="597"/>
      <c r="K116" s="598"/>
      <c r="L116" s="599"/>
      <c r="M116" s="744" t="s">
        <v>443</v>
      </c>
      <c r="N116" s="769" t="s">
        <v>444</v>
      </c>
      <c r="O116" s="600" t="s">
        <v>485</v>
      </c>
      <c r="P116" s="600" t="s">
        <v>504</v>
      </c>
      <c r="Q116" s="770" t="s">
        <v>549</v>
      </c>
    </row>
    <row r="117" spans="1:17" s="127" customFormat="1" ht="19.5" customHeight="1">
      <c r="A117" s="642">
        <f t="shared" si="2"/>
        <v>40224.562500000015</v>
      </c>
      <c r="B117" s="705"/>
      <c r="C117" s="665"/>
      <c r="D117" s="404"/>
      <c r="E117" s="405"/>
      <c r="F117" s="406"/>
      <c r="G117" s="407"/>
      <c r="H117" s="436"/>
      <c r="I117" s="437"/>
      <c r="J117" s="399"/>
      <c r="K117" s="400"/>
      <c r="L117" s="401"/>
      <c r="M117" s="747"/>
      <c r="N117" s="773"/>
      <c r="O117" s="427"/>
      <c r="P117" s="427"/>
      <c r="Q117" s="778"/>
    </row>
    <row r="118" spans="1:17" s="127" customFormat="1" ht="19.5" customHeight="1">
      <c r="A118" s="638">
        <f t="shared" si="2"/>
        <v>40224.562500000015</v>
      </c>
      <c r="B118" s="707" t="s">
        <v>550</v>
      </c>
      <c r="C118" s="668"/>
      <c r="D118" s="505"/>
      <c r="E118" s="467"/>
      <c r="F118" s="468"/>
      <c r="G118" s="469"/>
      <c r="H118" s="477"/>
      <c r="I118" s="478"/>
      <c r="J118" s="472"/>
      <c r="K118" s="473"/>
      <c r="L118" s="474"/>
      <c r="M118" s="749"/>
      <c r="N118" s="779"/>
      <c r="O118" s="475"/>
      <c r="P118" s="475"/>
      <c r="Q118" s="780"/>
    </row>
    <row r="119" spans="1:17" s="127" customFormat="1" ht="30.75" customHeight="1">
      <c r="A119" s="638">
        <f t="shared" si="2"/>
        <v>40224.562500000015</v>
      </c>
      <c r="B119" s="707" t="s">
        <v>551</v>
      </c>
      <c r="C119" s="667"/>
      <c r="D119" s="506">
        <v>37.5</v>
      </c>
      <c r="E119" s="467"/>
      <c r="F119" s="468">
        <v>37.5</v>
      </c>
      <c r="G119" s="469"/>
      <c r="H119" s="477"/>
      <c r="I119" s="478"/>
      <c r="J119" s="472"/>
      <c r="K119" s="473"/>
      <c r="L119" s="474"/>
      <c r="M119" s="749" t="s">
        <v>443</v>
      </c>
      <c r="N119" s="783" t="s">
        <v>486</v>
      </c>
      <c r="O119" s="475" t="s">
        <v>552</v>
      </c>
      <c r="P119" s="475"/>
      <c r="Q119" s="780" t="s">
        <v>368</v>
      </c>
    </row>
    <row r="120" spans="1:17" s="127" customFormat="1" ht="19.5" customHeight="1">
      <c r="A120" s="638">
        <f t="shared" si="2"/>
        <v>40226.125000000015</v>
      </c>
      <c r="B120" s="708" t="s">
        <v>553</v>
      </c>
      <c r="C120" s="668">
        <v>0</v>
      </c>
      <c r="D120" s="505">
        <v>1</v>
      </c>
      <c r="E120" s="467"/>
      <c r="F120" s="468">
        <v>1</v>
      </c>
      <c r="G120" s="469"/>
      <c r="H120" s="477"/>
      <c r="I120" s="478"/>
      <c r="J120" s="472"/>
      <c r="K120" s="473"/>
      <c r="L120" s="474"/>
      <c r="M120" s="749" t="s">
        <v>443</v>
      </c>
      <c r="N120" s="779" t="s">
        <v>486</v>
      </c>
      <c r="O120" s="475" t="s">
        <v>552</v>
      </c>
      <c r="P120" s="475"/>
      <c r="Q120" s="780" t="s">
        <v>554</v>
      </c>
    </row>
    <row r="121" spans="1:17" s="127" customFormat="1" ht="19.5" customHeight="1">
      <c r="A121" s="638">
        <f t="shared" si="2"/>
        <v>40226.16666666668</v>
      </c>
      <c r="B121" s="707" t="s">
        <v>555</v>
      </c>
      <c r="C121" s="667">
        <v>0</v>
      </c>
      <c r="D121" s="506">
        <v>4.5</v>
      </c>
      <c r="E121" s="467"/>
      <c r="F121" s="468">
        <v>4.5</v>
      </c>
      <c r="G121" s="469"/>
      <c r="H121" s="477"/>
      <c r="I121" s="478"/>
      <c r="J121" s="472"/>
      <c r="K121" s="473"/>
      <c r="L121" s="474"/>
      <c r="M121" s="749" t="s">
        <v>443</v>
      </c>
      <c r="N121" s="779" t="s">
        <v>486</v>
      </c>
      <c r="O121" s="475" t="s">
        <v>552</v>
      </c>
      <c r="P121" s="475"/>
      <c r="Q121" s="780"/>
    </row>
    <row r="122" spans="1:17" s="127" customFormat="1" ht="19.5" customHeight="1">
      <c r="A122" s="638">
        <f t="shared" si="2"/>
        <v>40226.35416666668</v>
      </c>
      <c r="B122" s="707" t="s">
        <v>556</v>
      </c>
      <c r="C122" s="667">
        <v>0</v>
      </c>
      <c r="D122" s="506">
        <v>9</v>
      </c>
      <c r="E122" s="467"/>
      <c r="F122" s="468">
        <v>12.5</v>
      </c>
      <c r="G122" s="469"/>
      <c r="H122" s="477"/>
      <c r="I122" s="478"/>
      <c r="J122" s="472"/>
      <c r="K122" s="473"/>
      <c r="L122" s="474"/>
      <c r="M122" s="749" t="s">
        <v>443</v>
      </c>
      <c r="N122" s="779" t="s">
        <v>486</v>
      </c>
      <c r="O122" s="475" t="s">
        <v>552</v>
      </c>
      <c r="P122" s="475"/>
      <c r="Q122" s="780" t="s">
        <v>557</v>
      </c>
    </row>
    <row r="123" spans="1:17" s="127" customFormat="1" ht="19.5" customHeight="1">
      <c r="A123" s="638">
        <f t="shared" si="2"/>
        <v>40226.875000000015</v>
      </c>
      <c r="B123" s="707" t="s">
        <v>558</v>
      </c>
      <c r="C123" s="667">
        <v>0</v>
      </c>
      <c r="D123" s="506">
        <v>2</v>
      </c>
      <c r="E123" s="467"/>
      <c r="F123" s="468">
        <v>2</v>
      </c>
      <c r="G123" s="469"/>
      <c r="H123" s="477"/>
      <c r="I123" s="478"/>
      <c r="J123" s="472"/>
      <c r="K123" s="473"/>
      <c r="L123" s="474"/>
      <c r="M123" s="749" t="s">
        <v>443</v>
      </c>
      <c r="N123" s="779" t="s">
        <v>486</v>
      </c>
      <c r="O123" s="475" t="s">
        <v>552</v>
      </c>
      <c r="P123" s="475"/>
      <c r="Q123" s="780" t="s">
        <v>559</v>
      </c>
    </row>
    <row r="124" spans="1:17" s="127" customFormat="1" ht="19.5" customHeight="1">
      <c r="A124" s="638">
        <f t="shared" si="2"/>
        <v>40226.95833333335</v>
      </c>
      <c r="B124" s="707" t="s">
        <v>560</v>
      </c>
      <c r="C124" s="667">
        <v>0</v>
      </c>
      <c r="D124" s="506">
        <v>0.5</v>
      </c>
      <c r="E124" s="467"/>
      <c r="F124" s="468">
        <v>0.5</v>
      </c>
      <c r="G124" s="469"/>
      <c r="H124" s="477"/>
      <c r="I124" s="478"/>
      <c r="J124" s="472"/>
      <c r="K124" s="473"/>
      <c r="L124" s="474"/>
      <c r="M124" s="749" t="s">
        <v>443</v>
      </c>
      <c r="N124" s="779" t="s">
        <v>486</v>
      </c>
      <c r="O124" s="475" t="s">
        <v>552</v>
      </c>
      <c r="P124" s="475"/>
      <c r="Q124" s="780"/>
    </row>
    <row r="125" spans="1:17" s="127" customFormat="1" ht="19.5" customHeight="1">
      <c r="A125" s="638">
        <f aca="true" t="shared" si="3" ref="A125:A188">IF(E124="y",A124+F124/24,IF(F124&gt;0,A124+F124/24,A124+D124/24))</f>
        <v>40226.979166666686</v>
      </c>
      <c r="B125" s="707" t="s">
        <v>561</v>
      </c>
      <c r="C125" s="667">
        <v>0</v>
      </c>
      <c r="D125" s="506">
        <v>0.5</v>
      </c>
      <c r="E125" s="467"/>
      <c r="F125" s="468">
        <v>1</v>
      </c>
      <c r="G125" s="469"/>
      <c r="H125" s="477"/>
      <c r="I125" s="478"/>
      <c r="J125" s="472"/>
      <c r="K125" s="473"/>
      <c r="L125" s="474"/>
      <c r="M125" s="749" t="s">
        <v>443</v>
      </c>
      <c r="N125" s="779" t="s">
        <v>486</v>
      </c>
      <c r="O125" s="475" t="s">
        <v>562</v>
      </c>
      <c r="P125" s="475" t="s">
        <v>563</v>
      </c>
      <c r="Q125" s="780" t="s">
        <v>564</v>
      </c>
    </row>
    <row r="126" spans="1:17" s="127" customFormat="1" ht="19.5" customHeight="1">
      <c r="A126" s="638">
        <f t="shared" si="3"/>
        <v>40227.02083333335</v>
      </c>
      <c r="B126" s="707" t="s">
        <v>565</v>
      </c>
      <c r="C126" s="667">
        <v>0</v>
      </c>
      <c r="D126" s="506">
        <v>2</v>
      </c>
      <c r="E126" s="467"/>
      <c r="F126" s="468">
        <v>2</v>
      </c>
      <c r="G126" s="469"/>
      <c r="H126" s="477"/>
      <c r="I126" s="478"/>
      <c r="J126" s="472"/>
      <c r="K126" s="473"/>
      <c r="L126" s="474"/>
      <c r="M126" s="749" t="s">
        <v>443</v>
      </c>
      <c r="N126" s="779" t="s">
        <v>486</v>
      </c>
      <c r="O126" s="475" t="s">
        <v>562</v>
      </c>
      <c r="P126" s="475" t="s">
        <v>563</v>
      </c>
      <c r="Q126" s="780" t="s">
        <v>566</v>
      </c>
    </row>
    <row r="127" spans="1:17" s="127" customFormat="1" ht="19.5" customHeight="1">
      <c r="A127" s="640">
        <f t="shared" si="3"/>
        <v>40227.104166666686</v>
      </c>
      <c r="B127" s="693" t="s">
        <v>567</v>
      </c>
      <c r="C127" s="654">
        <v>0</v>
      </c>
      <c r="D127" s="319">
        <v>2</v>
      </c>
      <c r="E127" s="316"/>
      <c r="F127" s="317">
        <v>4.5</v>
      </c>
      <c r="G127" s="318"/>
      <c r="H127" s="314"/>
      <c r="I127" s="315"/>
      <c r="J127" s="138"/>
      <c r="K127" s="139"/>
      <c r="L127" s="140"/>
      <c r="M127" s="742" t="s">
        <v>443</v>
      </c>
      <c r="N127" s="765" t="s">
        <v>486</v>
      </c>
      <c r="O127" s="142" t="s">
        <v>562</v>
      </c>
      <c r="P127" s="142" t="s">
        <v>563</v>
      </c>
      <c r="Q127" s="766" t="s">
        <v>0</v>
      </c>
    </row>
    <row r="128" spans="1:17" s="127" customFormat="1" ht="16.5" customHeight="1">
      <c r="A128" s="641">
        <f t="shared" si="3"/>
        <v>40227.291666666686</v>
      </c>
      <c r="B128" s="711" t="s">
        <v>1</v>
      </c>
      <c r="C128" s="672">
        <v>0</v>
      </c>
      <c r="D128" s="609">
        <v>4</v>
      </c>
      <c r="E128" s="602"/>
      <c r="F128" s="584">
        <v>4</v>
      </c>
      <c r="G128" s="603"/>
      <c r="H128" s="608"/>
      <c r="I128" s="604"/>
      <c r="J128" s="588"/>
      <c r="K128" s="589"/>
      <c r="L128" s="590"/>
      <c r="M128" s="751" t="s">
        <v>443</v>
      </c>
      <c r="N128" s="785" t="s">
        <v>486</v>
      </c>
      <c r="O128" s="591" t="s">
        <v>562</v>
      </c>
      <c r="P128" s="591" t="s">
        <v>563</v>
      </c>
      <c r="Q128" s="777"/>
    </row>
    <row r="129" spans="1:17" s="127" customFormat="1" ht="16.5" customHeight="1">
      <c r="A129" s="641">
        <f t="shared" si="3"/>
        <v>40227.45833333335</v>
      </c>
      <c r="B129" s="712" t="s">
        <v>2</v>
      </c>
      <c r="C129" s="672">
        <v>0</v>
      </c>
      <c r="D129" s="609">
        <v>1</v>
      </c>
      <c r="E129" s="602"/>
      <c r="F129" s="584">
        <v>2</v>
      </c>
      <c r="G129" s="603"/>
      <c r="H129" s="608"/>
      <c r="I129" s="604"/>
      <c r="J129" s="588"/>
      <c r="K129" s="589"/>
      <c r="L129" s="590"/>
      <c r="M129" s="751" t="s">
        <v>443</v>
      </c>
      <c r="N129" s="785" t="s">
        <v>486</v>
      </c>
      <c r="O129" s="591" t="s">
        <v>562</v>
      </c>
      <c r="P129" s="591" t="s">
        <v>563</v>
      </c>
      <c r="Q129" s="777"/>
    </row>
    <row r="130" spans="1:17" s="127" customFormat="1" ht="16.5" customHeight="1">
      <c r="A130" s="641">
        <f t="shared" si="3"/>
        <v>40227.541666666686</v>
      </c>
      <c r="B130" s="711" t="s">
        <v>3</v>
      </c>
      <c r="C130" s="672">
        <v>0</v>
      </c>
      <c r="D130" s="609">
        <v>127.5</v>
      </c>
      <c r="E130" s="602"/>
      <c r="F130" s="584">
        <v>127.5</v>
      </c>
      <c r="G130" s="603"/>
      <c r="H130" s="608"/>
      <c r="I130" s="604"/>
      <c r="J130" s="588"/>
      <c r="K130" s="589"/>
      <c r="L130" s="590"/>
      <c r="M130" s="751" t="s">
        <v>443</v>
      </c>
      <c r="N130" s="785" t="s">
        <v>486</v>
      </c>
      <c r="O130" s="591" t="s">
        <v>562</v>
      </c>
      <c r="P130" s="591" t="s">
        <v>563</v>
      </c>
      <c r="Q130" s="777"/>
    </row>
    <row r="131" spans="1:17" s="127" customFormat="1" ht="16.5" customHeight="1">
      <c r="A131" s="640">
        <f t="shared" si="3"/>
        <v>40232.854166666686</v>
      </c>
      <c r="B131" s="692" t="s">
        <v>4</v>
      </c>
      <c r="C131" s="654">
        <v>0</v>
      </c>
      <c r="D131" s="319">
        <v>8</v>
      </c>
      <c r="E131" s="316"/>
      <c r="F131" s="317">
        <v>8</v>
      </c>
      <c r="G131" s="318"/>
      <c r="H131" s="314"/>
      <c r="I131" s="315"/>
      <c r="J131" s="138"/>
      <c r="K131" s="139"/>
      <c r="L131" s="140"/>
      <c r="M131" s="742" t="s">
        <v>443</v>
      </c>
      <c r="N131" s="765" t="s">
        <v>486</v>
      </c>
      <c r="O131" s="142" t="s">
        <v>562</v>
      </c>
      <c r="P131" s="142" t="s">
        <v>563</v>
      </c>
      <c r="Q131" s="766"/>
    </row>
    <row r="132" spans="1:17" s="127" customFormat="1" ht="33.75" customHeight="1">
      <c r="A132" s="638">
        <f t="shared" si="3"/>
        <v>40233.18750000002</v>
      </c>
      <c r="B132" s="707" t="s">
        <v>567</v>
      </c>
      <c r="C132" s="667">
        <v>0</v>
      </c>
      <c r="D132" s="506">
        <v>0.5</v>
      </c>
      <c r="E132" s="467"/>
      <c r="F132" s="468">
        <v>0.5</v>
      </c>
      <c r="G132" s="469"/>
      <c r="H132" s="477"/>
      <c r="I132" s="478"/>
      <c r="J132" s="472"/>
      <c r="K132" s="473"/>
      <c r="L132" s="474"/>
      <c r="M132" s="749" t="s">
        <v>443</v>
      </c>
      <c r="N132" s="779" t="s">
        <v>486</v>
      </c>
      <c r="O132" s="475" t="s">
        <v>562</v>
      </c>
      <c r="P132" s="475" t="s">
        <v>563</v>
      </c>
      <c r="Q132" s="780"/>
    </row>
    <row r="133" spans="1:17" s="127" customFormat="1" ht="22.5" customHeight="1">
      <c r="A133" s="638">
        <f t="shared" si="3"/>
        <v>40233.20833333336</v>
      </c>
      <c r="B133" s="708" t="s">
        <v>420</v>
      </c>
      <c r="C133" s="670">
        <v>0</v>
      </c>
      <c r="D133" s="507">
        <v>7</v>
      </c>
      <c r="E133" s="500"/>
      <c r="F133" s="501">
        <v>7</v>
      </c>
      <c r="G133" s="502"/>
      <c r="H133" s="503"/>
      <c r="I133" s="504"/>
      <c r="J133" s="472"/>
      <c r="K133" s="473"/>
      <c r="L133" s="474"/>
      <c r="M133" s="749" t="s">
        <v>443</v>
      </c>
      <c r="N133" s="779" t="s">
        <v>486</v>
      </c>
      <c r="O133" s="475" t="s">
        <v>562</v>
      </c>
      <c r="P133" s="475" t="s">
        <v>563</v>
      </c>
      <c r="Q133" s="780"/>
    </row>
    <row r="134" spans="1:17" s="127" customFormat="1" ht="21.75" customHeight="1">
      <c r="A134" s="638">
        <f t="shared" si="3"/>
        <v>40233.50000000002</v>
      </c>
      <c r="B134" s="708" t="s">
        <v>579</v>
      </c>
      <c r="C134" s="670">
        <v>0</v>
      </c>
      <c r="D134" s="507">
        <v>2</v>
      </c>
      <c r="E134" s="500"/>
      <c r="F134" s="501">
        <v>2</v>
      </c>
      <c r="G134" s="502"/>
      <c r="H134" s="477"/>
      <c r="I134" s="478"/>
      <c r="J134" s="472"/>
      <c r="K134" s="473"/>
      <c r="L134" s="474"/>
      <c r="M134" s="749" t="s">
        <v>443</v>
      </c>
      <c r="N134" s="779" t="s">
        <v>486</v>
      </c>
      <c r="O134" s="475" t="s">
        <v>562</v>
      </c>
      <c r="P134" s="475" t="s">
        <v>563</v>
      </c>
      <c r="Q134" s="780"/>
    </row>
    <row r="135" spans="1:17" s="127" customFormat="1" ht="27.75" customHeight="1">
      <c r="A135" s="638">
        <f t="shared" si="3"/>
        <v>40233.58333333336</v>
      </c>
      <c r="B135" s="708" t="s">
        <v>5</v>
      </c>
      <c r="C135" s="670">
        <v>0</v>
      </c>
      <c r="D135" s="507">
        <v>1.5</v>
      </c>
      <c r="E135" s="500"/>
      <c r="F135" s="501">
        <v>3</v>
      </c>
      <c r="G135" s="502"/>
      <c r="H135" s="503"/>
      <c r="I135" s="504"/>
      <c r="J135" s="472"/>
      <c r="K135" s="473"/>
      <c r="L135" s="474"/>
      <c r="M135" s="749" t="s">
        <v>443</v>
      </c>
      <c r="N135" s="779" t="s">
        <v>486</v>
      </c>
      <c r="O135" s="475" t="s">
        <v>562</v>
      </c>
      <c r="P135" s="475" t="s">
        <v>563</v>
      </c>
      <c r="Q135" s="780"/>
    </row>
    <row r="136" spans="1:17" s="127" customFormat="1" ht="19.5" customHeight="1">
      <c r="A136" s="638">
        <f t="shared" si="3"/>
        <v>40233.70833333336</v>
      </c>
      <c r="B136" s="707" t="s">
        <v>6</v>
      </c>
      <c r="C136" s="667">
        <v>0</v>
      </c>
      <c r="D136" s="506">
        <v>2</v>
      </c>
      <c r="E136" s="467"/>
      <c r="F136" s="468">
        <v>1.5</v>
      </c>
      <c r="G136" s="469"/>
      <c r="H136" s="503"/>
      <c r="I136" s="504"/>
      <c r="J136" s="472"/>
      <c r="K136" s="473"/>
      <c r="L136" s="474"/>
      <c r="M136" s="749" t="s">
        <v>443</v>
      </c>
      <c r="N136" s="779" t="s">
        <v>486</v>
      </c>
      <c r="O136" s="475" t="s">
        <v>562</v>
      </c>
      <c r="P136" s="475" t="s">
        <v>563</v>
      </c>
      <c r="Q136" s="780"/>
    </row>
    <row r="137" spans="1:17" s="127" customFormat="1" ht="19.5" customHeight="1">
      <c r="A137" s="638">
        <f t="shared" si="3"/>
        <v>40233.77083333336</v>
      </c>
      <c r="B137" s="707" t="s">
        <v>7</v>
      </c>
      <c r="C137" s="667">
        <v>0</v>
      </c>
      <c r="D137" s="506">
        <v>2.5</v>
      </c>
      <c r="E137" s="467"/>
      <c r="F137" s="468">
        <v>2</v>
      </c>
      <c r="G137" s="469"/>
      <c r="H137" s="477"/>
      <c r="I137" s="478"/>
      <c r="J137" s="472"/>
      <c r="K137" s="473"/>
      <c r="L137" s="474"/>
      <c r="M137" s="749" t="s">
        <v>443</v>
      </c>
      <c r="N137" s="779" t="s">
        <v>486</v>
      </c>
      <c r="O137" s="475" t="s">
        <v>562</v>
      </c>
      <c r="P137" s="475" t="s">
        <v>563</v>
      </c>
      <c r="Q137" s="780"/>
    </row>
    <row r="138" spans="1:17" s="127" customFormat="1" ht="30.75" customHeight="1">
      <c r="A138" s="638">
        <f t="shared" si="3"/>
        <v>40233.85416666669</v>
      </c>
      <c r="B138" s="707" t="s">
        <v>421</v>
      </c>
      <c r="C138" s="667">
        <v>0</v>
      </c>
      <c r="D138" s="506">
        <v>0.5</v>
      </c>
      <c r="E138" s="467"/>
      <c r="F138" s="468">
        <v>0.5</v>
      </c>
      <c r="G138" s="469"/>
      <c r="H138" s="477"/>
      <c r="I138" s="478"/>
      <c r="J138" s="472"/>
      <c r="K138" s="473"/>
      <c r="L138" s="474"/>
      <c r="M138" s="749" t="s">
        <v>443</v>
      </c>
      <c r="N138" s="779" t="s">
        <v>486</v>
      </c>
      <c r="O138" s="475" t="s">
        <v>562</v>
      </c>
      <c r="P138" s="475" t="s">
        <v>563</v>
      </c>
      <c r="Q138" s="780"/>
    </row>
    <row r="139" spans="1:17" s="127" customFormat="1" ht="24" customHeight="1">
      <c r="A139" s="638">
        <f t="shared" si="3"/>
        <v>40233.87500000003</v>
      </c>
      <c r="B139" s="708" t="s">
        <v>8</v>
      </c>
      <c r="C139" s="670">
        <v>0</v>
      </c>
      <c r="D139" s="507">
        <v>2</v>
      </c>
      <c r="E139" s="500"/>
      <c r="F139" s="501">
        <v>1.5</v>
      </c>
      <c r="G139" s="502"/>
      <c r="H139" s="503"/>
      <c r="I139" s="504"/>
      <c r="J139" s="472"/>
      <c r="K139" s="473"/>
      <c r="L139" s="474"/>
      <c r="M139" s="749" t="s">
        <v>443</v>
      </c>
      <c r="N139" s="779" t="s">
        <v>486</v>
      </c>
      <c r="O139" s="475" t="s">
        <v>562</v>
      </c>
      <c r="P139" s="475" t="s">
        <v>563</v>
      </c>
      <c r="Q139" s="780"/>
    </row>
    <row r="140" spans="1:17" s="127" customFormat="1" ht="29.25" customHeight="1">
      <c r="A140" s="638">
        <f t="shared" si="3"/>
        <v>40233.93750000003</v>
      </c>
      <c r="B140" s="707" t="s">
        <v>466</v>
      </c>
      <c r="C140" s="667">
        <v>0</v>
      </c>
      <c r="D140" s="506">
        <v>0.5</v>
      </c>
      <c r="E140" s="467"/>
      <c r="F140" s="468">
        <v>0.5</v>
      </c>
      <c r="G140" s="469"/>
      <c r="H140" s="477"/>
      <c r="I140" s="478"/>
      <c r="J140" s="472"/>
      <c r="K140" s="473"/>
      <c r="L140" s="474"/>
      <c r="M140" s="749" t="s">
        <v>443</v>
      </c>
      <c r="N140" s="779" t="s">
        <v>486</v>
      </c>
      <c r="O140" s="475" t="s">
        <v>562</v>
      </c>
      <c r="P140" s="475" t="s">
        <v>563</v>
      </c>
      <c r="Q140" s="780"/>
    </row>
    <row r="141" spans="1:17" s="127" customFormat="1" ht="19.5" customHeight="1">
      <c r="A141" s="638">
        <f t="shared" si="3"/>
        <v>40233.958333333365</v>
      </c>
      <c r="B141" s="707" t="s">
        <v>467</v>
      </c>
      <c r="C141" s="667"/>
      <c r="D141" s="506">
        <v>1</v>
      </c>
      <c r="E141" s="467"/>
      <c r="F141" s="468">
        <v>1</v>
      </c>
      <c r="G141" s="469"/>
      <c r="H141" s="477"/>
      <c r="I141" s="478"/>
      <c r="J141" s="472"/>
      <c r="K141" s="473"/>
      <c r="L141" s="474"/>
      <c r="M141" s="749" t="s">
        <v>443</v>
      </c>
      <c r="N141" s="779" t="s">
        <v>486</v>
      </c>
      <c r="O141" s="475" t="s">
        <v>562</v>
      </c>
      <c r="P141" s="475" t="s">
        <v>563</v>
      </c>
      <c r="Q141" s="780"/>
    </row>
    <row r="142" spans="1:17" s="127" customFormat="1" ht="55.5" customHeight="1">
      <c r="A142" s="638">
        <f t="shared" si="3"/>
        <v>40234.00000000003</v>
      </c>
      <c r="B142" s="707" t="s">
        <v>467</v>
      </c>
      <c r="C142" s="667">
        <v>0</v>
      </c>
      <c r="D142" s="506">
        <v>7</v>
      </c>
      <c r="E142" s="467"/>
      <c r="F142" s="468">
        <v>6</v>
      </c>
      <c r="G142" s="469"/>
      <c r="H142" s="477"/>
      <c r="I142" s="478"/>
      <c r="J142" s="472" t="s">
        <v>381</v>
      </c>
      <c r="K142" s="473"/>
      <c r="L142" s="474"/>
      <c r="M142" s="742"/>
      <c r="N142" s="779"/>
      <c r="O142" s="475"/>
      <c r="P142" s="475"/>
      <c r="Q142" s="780"/>
    </row>
    <row r="143" spans="1:17" s="127" customFormat="1" ht="19.5" customHeight="1">
      <c r="A143" s="638">
        <f t="shared" si="3"/>
        <v>40234.25000000003</v>
      </c>
      <c r="B143" s="707" t="s">
        <v>468</v>
      </c>
      <c r="C143" s="667">
        <v>0</v>
      </c>
      <c r="D143" s="506">
        <v>0.5</v>
      </c>
      <c r="E143" s="467"/>
      <c r="F143" s="468">
        <v>0.5</v>
      </c>
      <c r="G143" s="469"/>
      <c r="H143" s="477"/>
      <c r="I143" s="478"/>
      <c r="J143" s="472"/>
      <c r="K143" s="473"/>
      <c r="L143" s="474"/>
      <c r="M143" s="742" t="s">
        <v>443</v>
      </c>
      <c r="N143" s="779" t="s">
        <v>486</v>
      </c>
      <c r="O143" s="475" t="s">
        <v>562</v>
      </c>
      <c r="P143" s="475" t="s">
        <v>563</v>
      </c>
      <c r="Q143" s="780"/>
    </row>
    <row r="144" spans="1:17" s="127" customFormat="1" ht="27.75" customHeight="1">
      <c r="A144" s="639">
        <f t="shared" si="3"/>
        <v>40234.270833333365</v>
      </c>
      <c r="B144" s="709" t="s">
        <v>469</v>
      </c>
      <c r="C144" s="669">
        <v>0</v>
      </c>
      <c r="D144" s="508">
        <v>0.5</v>
      </c>
      <c r="E144" s="457"/>
      <c r="F144" s="458">
        <v>0.5</v>
      </c>
      <c r="G144" s="459"/>
      <c r="H144" s="460"/>
      <c r="I144" s="461"/>
      <c r="J144" s="462"/>
      <c r="K144" s="463"/>
      <c r="L144" s="464"/>
      <c r="M144" s="742"/>
      <c r="N144" s="784"/>
      <c r="O144" s="475"/>
      <c r="P144" s="475"/>
      <c r="Q144" s="780"/>
    </row>
    <row r="145" spans="1:17" s="127" customFormat="1" ht="19.5" customHeight="1">
      <c r="A145" s="638">
        <f t="shared" si="3"/>
        <v>40234.2916666667</v>
      </c>
      <c r="B145" s="708" t="s">
        <v>9</v>
      </c>
      <c r="C145" s="670">
        <v>0</v>
      </c>
      <c r="D145" s="507">
        <v>1.5</v>
      </c>
      <c r="E145" s="500"/>
      <c r="F145" s="501">
        <v>2</v>
      </c>
      <c r="G145" s="502"/>
      <c r="H145" s="477"/>
      <c r="I145" s="478"/>
      <c r="J145" s="472"/>
      <c r="K145" s="473"/>
      <c r="L145" s="474"/>
      <c r="M145" s="742" t="s">
        <v>443</v>
      </c>
      <c r="N145" s="779" t="s">
        <v>486</v>
      </c>
      <c r="O145" s="475" t="s">
        <v>562</v>
      </c>
      <c r="P145" s="475" t="s">
        <v>563</v>
      </c>
      <c r="Q145" s="780"/>
    </row>
    <row r="146" spans="1:17" s="127" customFormat="1" ht="53.25" customHeight="1">
      <c r="A146" s="638">
        <f t="shared" si="3"/>
        <v>40234.37500000004</v>
      </c>
      <c r="B146" s="708" t="s">
        <v>10</v>
      </c>
      <c r="C146" s="670">
        <v>0</v>
      </c>
      <c r="D146" s="507">
        <v>1.5</v>
      </c>
      <c r="E146" s="500"/>
      <c r="F146" s="501">
        <v>1.5</v>
      </c>
      <c r="G146" s="502"/>
      <c r="H146" s="503"/>
      <c r="I146" s="504"/>
      <c r="J146" s="472"/>
      <c r="K146" s="473"/>
      <c r="L146" s="474"/>
      <c r="M146" s="742" t="s">
        <v>443</v>
      </c>
      <c r="N146" s="779" t="s">
        <v>486</v>
      </c>
      <c r="O146" s="475" t="s">
        <v>562</v>
      </c>
      <c r="P146" s="475" t="s">
        <v>563</v>
      </c>
      <c r="Q146" s="780"/>
    </row>
    <row r="147" spans="1:17" s="127" customFormat="1" ht="19.5" customHeight="1">
      <c r="A147" s="638">
        <f t="shared" si="3"/>
        <v>40234.43750000004</v>
      </c>
      <c r="B147" s="708" t="s">
        <v>11</v>
      </c>
      <c r="C147" s="670">
        <v>0</v>
      </c>
      <c r="D147" s="507">
        <v>3.5</v>
      </c>
      <c r="E147" s="500"/>
      <c r="F147" s="501">
        <v>3</v>
      </c>
      <c r="G147" s="502"/>
      <c r="H147" s="477"/>
      <c r="I147" s="478"/>
      <c r="J147" s="472"/>
      <c r="K147" s="473"/>
      <c r="L147" s="474"/>
      <c r="M147" s="742" t="s">
        <v>443</v>
      </c>
      <c r="N147" s="779" t="s">
        <v>486</v>
      </c>
      <c r="O147" s="475" t="s">
        <v>562</v>
      </c>
      <c r="P147" s="475" t="s">
        <v>563</v>
      </c>
      <c r="Q147" s="780"/>
    </row>
    <row r="148" spans="1:17" s="127" customFormat="1" ht="28.5" customHeight="1">
      <c r="A148" s="639">
        <f t="shared" si="3"/>
        <v>40234.56250000004</v>
      </c>
      <c r="B148" s="709" t="s">
        <v>12</v>
      </c>
      <c r="C148" s="669">
        <v>0</v>
      </c>
      <c r="D148" s="508">
        <v>4.5</v>
      </c>
      <c r="E148" s="457"/>
      <c r="F148" s="458">
        <v>3</v>
      </c>
      <c r="G148" s="459"/>
      <c r="H148" s="509"/>
      <c r="I148" s="510"/>
      <c r="J148" s="462"/>
      <c r="K148" s="463"/>
      <c r="L148" s="464"/>
      <c r="M148" s="742" t="s">
        <v>443</v>
      </c>
      <c r="N148" s="784" t="s">
        <v>486</v>
      </c>
      <c r="O148" s="475" t="s">
        <v>562</v>
      </c>
      <c r="P148" s="475" t="s">
        <v>563</v>
      </c>
      <c r="Q148" s="780"/>
    </row>
    <row r="149" spans="1:17" s="127" customFormat="1" ht="19.5" customHeight="1">
      <c r="A149" s="638">
        <f t="shared" si="3"/>
        <v>40234.68750000004</v>
      </c>
      <c r="B149" s="708" t="s">
        <v>13</v>
      </c>
      <c r="C149" s="670">
        <v>0</v>
      </c>
      <c r="D149" s="507">
        <v>3.5</v>
      </c>
      <c r="E149" s="500"/>
      <c r="F149" s="501">
        <v>2</v>
      </c>
      <c r="G149" s="502"/>
      <c r="H149" s="477"/>
      <c r="I149" s="478"/>
      <c r="J149" s="472"/>
      <c r="K149" s="473"/>
      <c r="L149" s="474"/>
      <c r="M149" s="749" t="s">
        <v>443</v>
      </c>
      <c r="N149" s="779" t="s">
        <v>486</v>
      </c>
      <c r="O149" s="475" t="s">
        <v>562</v>
      </c>
      <c r="P149" s="475" t="s">
        <v>563</v>
      </c>
      <c r="Q149" s="780"/>
    </row>
    <row r="150" spans="1:17" s="127" customFormat="1" ht="19.5" customHeight="1">
      <c r="A150" s="638">
        <f t="shared" si="3"/>
        <v>40234.77083333337</v>
      </c>
      <c r="B150" s="708" t="s">
        <v>14</v>
      </c>
      <c r="C150" s="670">
        <v>0</v>
      </c>
      <c r="D150" s="507">
        <v>4.5</v>
      </c>
      <c r="E150" s="500"/>
      <c r="F150" s="501">
        <v>1</v>
      </c>
      <c r="G150" s="502"/>
      <c r="H150" s="503"/>
      <c r="I150" s="504"/>
      <c r="J150" s="472"/>
      <c r="K150" s="473"/>
      <c r="L150" s="474"/>
      <c r="M150" s="749" t="s">
        <v>443</v>
      </c>
      <c r="N150" s="779" t="s">
        <v>486</v>
      </c>
      <c r="O150" s="475" t="s">
        <v>562</v>
      </c>
      <c r="P150" s="475" t="s">
        <v>563</v>
      </c>
      <c r="Q150" s="780"/>
    </row>
    <row r="151" spans="1:17" s="127" customFormat="1" ht="19.5" customHeight="1">
      <c r="A151" s="638">
        <f t="shared" si="3"/>
        <v>40234.81250000004</v>
      </c>
      <c r="B151" s="708" t="s">
        <v>15</v>
      </c>
      <c r="C151" s="670">
        <v>0</v>
      </c>
      <c r="D151" s="507">
        <v>3.5</v>
      </c>
      <c r="E151" s="500"/>
      <c r="F151" s="501">
        <v>2</v>
      </c>
      <c r="G151" s="502"/>
      <c r="H151" s="503"/>
      <c r="I151" s="504"/>
      <c r="J151" s="472"/>
      <c r="K151" s="473"/>
      <c r="L151" s="474"/>
      <c r="M151" s="749" t="s">
        <v>443</v>
      </c>
      <c r="N151" s="779" t="s">
        <v>486</v>
      </c>
      <c r="O151" s="475" t="s">
        <v>562</v>
      </c>
      <c r="P151" s="475" t="s">
        <v>563</v>
      </c>
      <c r="Q151" s="780"/>
    </row>
    <row r="152" spans="1:17" s="127" customFormat="1" ht="30.75" customHeight="1">
      <c r="A152" s="638">
        <f t="shared" si="3"/>
        <v>40234.89583333337</v>
      </c>
      <c r="B152" s="707" t="s">
        <v>12</v>
      </c>
      <c r="C152" s="667">
        <v>0</v>
      </c>
      <c r="D152" s="506">
        <v>4.5</v>
      </c>
      <c r="E152" s="467"/>
      <c r="F152" s="468">
        <v>3</v>
      </c>
      <c r="G152" s="469"/>
      <c r="H152" s="503"/>
      <c r="I152" s="504"/>
      <c r="J152" s="472"/>
      <c r="K152" s="473"/>
      <c r="L152" s="474"/>
      <c r="M152" s="749" t="s">
        <v>443</v>
      </c>
      <c r="N152" s="779" t="s">
        <v>486</v>
      </c>
      <c r="O152" s="475" t="s">
        <v>562</v>
      </c>
      <c r="P152" s="475" t="s">
        <v>563</v>
      </c>
      <c r="Q152" s="780"/>
    </row>
    <row r="153" spans="1:17" s="127" customFormat="1" ht="67.5" customHeight="1">
      <c r="A153" s="638">
        <f t="shared" si="3"/>
        <v>40235.02083333337</v>
      </c>
      <c r="B153" s="707" t="s">
        <v>16</v>
      </c>
      <c r="C153" s="667">
        <v>0</v>
      </c>
      <c r="D153" s="506">
        <v>3.5</v>
      </c>
      <c r="E153" s="467"/>
      <c r="F153" s="468">
        <v>2.5</v>
      </c>
      <c r="G153" s="469"/>
      <c r="H153" s="503"/>
      <c r="I153" s="504"/>
      <c r="J153" s="472"/>
      <c r="K153" s="473"/>
      <c r="L153" s="474"/>
      <c r="M153" s="749" t="s">
        <v>443</v>
      </c>
      <c r="N153" s="779" t="s">
        <v>486</v>
      </c>
      <c r="O153" s="475" t="s">
        <v>562</v>
      </c>
      <c r="P153" s="475" t="s">
        <v>563</v>
      </c>
      <c r="Q153" s="780"/>
    </row>
    <row r="154" spans="1:17" s="127" customFormat="1" ht="42" customHeight="1">
      <c r="A154" s="638">
        <f t="shared" si="3"/>
        <v>40235.12500000004</v>
      </c>
      <c r="B154" s="707" t="s">
        <v>17</v>
      </c>
      <c r="C154" s="667">
        <v>0</v>
      </c>
      <c r="D154" s="506">
        <v>4.5</v>
      </c>
      <c r="E154" s="467"/>
      <c r="F154" s="468">
        <v>6.5</v>
      </c>
      <c r="G154" s="469"/>
      <c r="H154" s="477"/>
      <c r="I154" s="478"/>
      <c r="J154" s="472"/>
      <c r="K154" s="473"/>
      <c r="L154" s="474"/>
      <c r="M154" s="742" t="s">
        <v>443</v>
      </c>
      <c r="N154" s="783" t="s">
        <v>486</v>
      </c>
      <c r="O154" s="475" t="s">
        <v>562</v>
      </c>
      <c r="P154" s="475" t="s">
        <v>563</v>
      </c>
      <c r="Q154" s="780"/>
    </row>
    <row r="155" spans="1:17" s="127" customFormat="1" ht="31.5" customHeight="1">
      <c r="A155" s="638">
        <f t="shared" si="3"/>
        <v>40235.39583333337</v>
      </c>
      <c r="B155" s="707" t="s">
        <v>18</v>
      </c>
      <c r="C155" s="667">
        <v>0</v>
      </c>
      <c r="D155" s="506">
        <v>3.5</v>
      </c>
      <c r="E155" s="467"/>
      <c r="F155" s="468">
        <v>3</v>
      </c>
      <c r="G155" s="469"/>
      <c r="H155" s="477"/>
      <c r="I155" s="478"/>
      <c r="J155" s="472"/>
      <c r="K155" s="473"/>
      <c r="L155" s="474"/>
      <c r="M155" s="742" t="s">
        <v>443</v>
      </c>
      <c r="N155" s="783" t="s">
        <v>486</v>
      </c>
      <c r="O155" s="475" t="s">
        <v>562</v>
      </c>
      <c r="P155" s="475" t="s">
        <v>563</v>
      </c>
      <c r="Q155" s="780"/>
    </row>
    <row r="156" spans="1:17" s="127" customFormat="1" ht="19.5" customHeight="1">
      <c r="A156" s="638">
        <f t="shared" si="3"/>
        <v>40235.52083333337</v>
      </c>
      <c r="B156" s="707" t="s">
        <v>17</v>
      </c>
      <c r="C156" s="667">
        <v>0</v>
      </c>
      <c r="D156" s="506">
        <v>4.5</v>
      </c>
      <c r="E156" s="467"/>
      <c r="F156" s="468">
        <v>9</v>
      </c>
      <c r="G156" s="469"/>
      <c r="H156" s="477"/>
      <c r="I156" s="478"/>
      <c r="J156" s="472"/>
      <c r="K156" s="473"/>
      <c r="L156" s="474"/>
      <c r="M156" s="749" t="s">
        <v>443</v>
      </c>
      <c r="N156" s="779" t="s">
        <v>486</v>
      </c>
      <c r="O156" s="475" t="s">
        <v>562</v>
      </c>
      <c r="P156" s="475" t="s">
        <v>563</v>
      </c>
      <c r="Q156" s="780"/>
    </row>
    <row r="157" spans="1:17" s="127" customFormat="1" ht="19.5" customHeight="1">
      <c r="A157" s="638">
        <f t="shared" si="3"/>
        <v>40235.89583333337</v>
      </c>
      <c r="B157" s="708" t="s">
        <v>19</v>
      </c>
      <c r="C157" s="670">
        <v>0</v>
      </c>
      <c r="D157" s="507">
        <v>3.5</v>
      </c>
      <c r="E157" s="500"/>
      <c r="F157" s="501">
        <v>3</v>
      </c>
      <c r="G157" s="502"/>
      <c r="H157" s="503"/>
      <c r="I157" s="504"/>
      <c r="J157" s="472"/>
      <c r="K157" s="473"/>
      <c r="L157" s="474"/>
      <c r="M157" s="749" t="s">
        <v>443</v>
      </c>
      <c r="N157" s="779" t="s">
        <v>486</v>
      </c>
      <c r="O157" s="475" t="s">
        <v>562</v>
      </c>
      <c r="P157" s="475" t="s">
        <v>563</v>
      </c>
      <c r="Q157" s="780"/>
    </row>
    <row r="158" spans="1:17" s="127" customFormat="1" ht="48" customHeight="1">
      <c r="A158" s="638">
        <f t="shared" si="3"/>
        <v>40236.02083333337</v>
      </c>
      <c r="B158" s="707" t="s">
        <v>17</v>
      </c>
      <c r="C158" s="667">
        <v>0</v>
      </c>
      <c r="D158" s="506">
        <v>5</v>
      </c>
      <c r="E158" s="467"/>
      <c r="F158" s="468">
        <v>5</v>
      </c>
      <c r="G158" s="469"/>
      <c r="H158" s="477"/>
      <c r="I158" s="478"/>
      <c r="J158" s="472"/>
      <c r="K158" s="473"/>
      <c r="L158" s="474"/>
      <c r="M158" s="749" t="s">
        <v>443</v>
      </c>
      <c r="N158" s="783" t="s">
        <v>486</v>
      </c>
      <c r="O158" s="475" t="s">
        <v>562</v>
      </c>
      <c r="P158" s="475" t="s">
        <v>563</v>
      </c>
      <c r="Q158" s="780"/>
    </row>
    <row r="159" spans="1:17" s="127" customFormat="1" ht="70.5" customHeight="1">
      <c r="A159" s="638">
        <f t="shared" si="3"/>
        <v>40236.22916666671</v>
      </c>
      <c r="B159" s="707" t="s">
        <v>20</v>
      </c>
      <c r="C159" s="667"/>
      <c r="D159" s="506">
        <v>1</v>
      </c>
      <c r="E159" s="467"/>
      <c r="F159" s="468">
        <v>1</v>
      </c>
      <c r="G159" s="469"/>
      <c r="H159" s="477"/>
      <c r="I159" s="478"/>
      <c r="J159" s="472"/>
      <c r="K159" s="473"/>
      <c r="L159" s="474"/>
      <c r="M159" s="749" t="s">
        <v>443</v>
      </c>
      <c r="N159" s="784" t="s">
        <v>486</v>
      </c>
      <c r="O159" s="353" t="s">
        <v>552</v>
      </c>
      <c r="P159" s="353"/>
      <c r="Q159" s="786"/>
    </row>
    <row r="160" spans="1:17" s="127" customFormat="1" ht="19.5" customHeight="1">
      <c r="A160" s="638">
        <f t="shared" si="3"/>
        <v>40236.27083333337</v>
      </c>
      <c r="B160" s="707" t="s">
        <v>21</v>
      </c>
      <c r="C160" s="667"/>
      <c r="D160" s="506">
        <v>1</v>
      </c>
      <c r="E160" s="467"/>
      <c r="F160" s="468">
        <v>1</v>
      </c>
      <c r="G160" s="469"/>
      <c r="H160" s="477"/>
      <c r="I160" s="478"/>
      <c r="J160" s="472"/>
      <c r="K160" s="473"/>
      <c r="L160" s="474"/>
      <c r="M160" s="749" t="s">
        <v>443</v>
      </c>
      <c r="N160" s="779" t="s">
        <v>486</v>
      </c>
      <c r="O160" s="475" t="s">
        <v>552</v>
      </c>
      <c r="P160" s="475"/>
      <c r="Q160" s="780"/>
    </row>
    <row r="161" spans="1:17" s="127" customFormat="1" ht="19.5" customHeight="1">
      <c r="A161" s="638">
        <f t="shared" si="3"/>
        <v>40236.31250000004</v>
      </c>
      <c r="B161" s="707" t="s">
        <v>22</v>
      </c>
      <c r="C161" s="667">
        <v>0</v>
      </c>
      <c r="D161" s="506">
        <v>0.5</v>
      </c>
      <c r="E161" s="467"/>
      <c r="F161" s="468">
        <v>0.5</v>
      </c>
      <c r="G161" s="469"/>
      <c r="H161" s="477"/>
      <c r="I161" s="478"/>
      <c r="J161" s="472"/>
      <c r="K161" s="473"/>
      <c r="L161" s="474"/>
      <c r="M161" s="749"/>
      <c r="N161" s="779"/>
      <c r="O161" s="475"/>
      <c r="P161" s="475"/>
      <c r="Q161" s="780"/>
    </row>
    <row r="162" spans="1:17" s="127" customFormat="1" ht="19.5" customHeight="1">
      <c r="A162" s="638">
        <f t="shared" si="3"/>
        <v>40236.33333333337</v>
      </c>
      <c r="B162" s="707" t="s">
        <v>23</v>
      </c>
      <c r="C162" s="667">
        <v>0</v>
      </c>
      <c r="D162" s="466">
        <v>1</v>
      </c>
      <c r="E162" s="467"/>
      <c r="F162" s="468">
        <v>2</v>
      </c>
      <c r="G162" s="469"/>
      <c r="H162" s="477"/>
      <c r="I162" s="478"/>
      <c r="J162" s="472"/>
      <c r="K162" s="473"/>
      <c r="L162" s="474"/>
      <c r="M162" s="749"/>
      <c r="N162" s="779"/>
      <c r="O162" s="475"/>
      <c r="P162" s="475"/>
      <c r="Q162" s="780"/>
    </row>
    <row r="163" spans="1:17" s="127" customFormat="1" ht="19.5" customHeight="1">
      <c r="A163" s="638">
        <f t="shared" si="3"/>
        <v>40236.41666666671</v>
      </c>
      <c r="B163" s="707" t="s">
        <v>17</v>
      </c>
      <c r="C163" s="667">
        <v>0</v>
      </c>
      <c r="D163" s="466">
        <v>4.5</v>
      </c>
      <c r="E163" s="467"/>
      <c r="F163" s="468">
        <v>2.5</v>
      </c>
      <c r="G163" s="469"/>
      <c r="H163" s="477"/>
      <c r="I163" s="478"/>
      <c r="J163" s="472"/>
      <c r="K163" s="473"/>
      <c r="L163" s="474"/>
      <c r="M163" s="749"/>
      <c r="N163" s="779"/>
      <c r="O163" s="475"/>
      <c r="P163" s="475"/>
      <c r="Q163" s="780"/>
    </row>
    <row r="164" spans="1:17" s="127" customFormat="1" ht="45" customHeight="1">
      <c r="A164" s="638">
        <f t="shared" si="3"/>
        <v>40236.52083333337</v>
      </c>
      <c r="B164" s="707" t="s">
        <v>362</v>
      </c>
      <c r="C164" s="667">
        <v>0</v>
      </c>
      <c r="D164" s="466">
        <v>0.5</v>
      </c>
      <c r="E164" s="467"/>
      <c r="F164" s="468">
        <v>0.5</v>
      </c>
      <c r="G164" s="469"/>
      <c r="H164" s="477"/>
      <c r="I164" s="478"/>
      <c r="J164" s="472"/>
      <c r="K164" s="473"/>
      <c r="L164" s="474"/>
      <c r="M164" s="749"/>
      <c r="N164" s="784"/>
      <c r="O164" s="353"/>
      <c r="P164" s="353"/>
      <c r="Q164" s="786"/>
    </row>
    <row r="165" spans="1:17" s="127" customFormat="1" ht="19.5" customHeight="1">
      <c r="A165" s="638">
        <f t="shared" si="3"/>
        <v>40236.54166666671</v>
      </c>
      <c r="B165" s="713" t="s">
        <v>24</v>
      </c>
      <c r="C165" s="667"/>
      <c r="D165" s="466">
        <v>7</v>
      </c>
      <c r="E165" s="467"/>
      <c r="F165" s="468">
        <v>5</v>
      </c>
      <c r="G165" s="469"/>
      <c r="H165" s="477"/>
      <c r="I165" s="478"/>
      <c r="J165" s="472"/>
      <c r="K165" s="473"/>
      <c r="L165" s="474"/>
      <c r="M165" s="749" t="s">
        <v>443</v>
      </c>
      <c r="N165" s="779" t="s">
        <v>486</v>
      </c>
      <c r="O165" s="475" t="s">
        <v>552</v>
      </c>
      <c r="P165" s="475"/>
      <c r="Q165" s="780"/>
    </row>
    <row r="166" spans="1:17" s="127" customFormat="1" ht="30.75" customHeight="1">
      <c r="A166" s="638">
        <f t="shared" si="3"/>
        <v>40236.750000000044</v>
      </c>
      <c r="B166" s="707" t="s">
        <v>25</v>
      </c>
      <c r="C166" s="667"/>
      <c r="D166" s="466">
        <v>2</v>
      </c>
      <c r="E166" s="467"/>
      <c r="F166" s="468">
        <v>2.5</v>
      </c>
      <c r="G166" s="469"/>
      <c r="H166" s="477"/>
      <c r="I166" s="478"/>
      <c r="J166" s="472"/>
      <c r="K166" s="473"/>
      <c r="L166" s="474"/>
      <c r="M166" s="749" t="s">
        <v>443</v>
      </c>
      <c r="N166" s="779" t="s">
        <v>486</v>
      </c>
      <c r="O166" s="475" t="s">
        <v>552</v>
      </c>
      <c r="P166" s="475"/>
      <c r="Q166" s="780"/>
    </row>
    <row r="167" spans="1:17" s="127" customFormat="1" ht="19.5" customHeight="1">
      <c r="A167" s="638">
        <f t="shared" si="3"/>
        <v>40236.85416666671</v>
      </c>
      <c r="B167" s="707" t="s">
        <v>26</v>
      </c>
      <c r="C167" s="667"/>
      <c r="D167" s="466"/>
      <c r="E167" s="467"/>
      <c r="F167" s="468">
        <v>1</v>
      </c>
      <c r="G167" s="469"/>
      <c r="H167" s="477"/>
      <c r="I167" s="478"/>
      <c r="J167" s="472"/>
      <c r="K167" s="473"/>
      <c r="L167" s="474"/>
      <c r="M167" s="742"/>
      <c r="N167" s="765"/>
      <c r="O167" s="475"/>
      <c r="P167" s="475"/>
      <c r="Q167" s="780"/>
    </row>
    <row r="168" spans="1:17" s="127" customFormat="1" ht="30.75" customHeight="1">
      <c r="A168" s="638">
        <f t="shared" si="3"/>
        <v>40236.89583333337</v>
      </c>
      <c r="B168" s="708" t="s">
        <v>27</v>
      </c>
      <c r="C168" s="670"/>
      <c r="D168" s="476">
        <v>2</v>
      </c>
      <c r="E168" s="500"/>
      <c r="F168" s="501">
        <v>2.5</v>
      </c>
      <c r="G168" s="502"/>
      <c r="H168" s="477"/>
      <c r="I168" s="478"/>
      <c r="J168" s="472"/>
      <c r="K168" s="473"/>
      <c r="L168" s="474"/>
      <c r="M168" s="742" t="s">
        <v>443</v>
      </c>
      <c r="N168" s="783" t="s">
        <v>486</v>
      </c>
      <c r="O168" s="475" t="s">
        <v>28</v>
      </c>
      <c r="P168" s="475"/>
      <c r="Q168" s="780" t="s">
        <v>29</v>
      </c>
    </row>
    <row r="169" spans="1:17" s="127" customFormat="1" ht="19.5" customHeight="1">
      <c r="A169" s="640">
        <f t="shared" si="3"/>
        <v>40237.00000000004</v>
      </c>
      <c r="B169" s="710" t="s">
        <v>30</v>
      </c>
      <c r="C169" s="671">
        <v>0</v>
      </c>
      <c r="D169" s="366">
        <v>0.5</v>
      </c>
      <c r="E169" s="429"/>
      <c r="F169" s="430">
        <v>0.5</v>
      </c>
      <c r="G169" s="431"/>
      <c r="H169" s="314"/>
      <c r="I169" s="315"/>
      <c r="J169" s="138"/>
      <c r="K169" s="139"/>
      <c r="L169" s="140"/>
      <c r="M169" s="742"/>
      <c r="N169" s="765"/>
      <c r="O169" s="142"/>
      <c r="P169" s="142"/>
      <c r="Q169" s="766"/>
    </row>
    <row r="170" spans="1:17" s="127" customFormat="1" ht="19.5" customHeight="1">
      <c r="A170" s="640">
        <f t="shared" si="3"/>
        <v>40237.02083333337</v>
      </c>
      <c r="B170" s="710" t="s">
        <v>31</v>
      </c>
      <c r="C170" s="671"/>
      <c r="D170" s="366">
        <v>16</v>
      </c>
      <c r="E170" s="429"/>
      <c r="F170" s="430">
        <v>11.5</v>
      </c>
      <c r="G170" s="431"/>
      <c r="H170" s="314"/>
      <c r="I170" s="315"/>
      <c r="J170" s="138"/>
      <c r="K170" s="139"/>
      <c r="L170" s="140"/>
      <c r="M170" s="742" t="s">
        <v>443</v>
      </c>
      <c r="N170" s="765" t="s">
        <v>486</v>
      </c>
      <c r="O170" s="142" t="s">
        <v>28</v>
      </c>
      <c r="P170" s="142"/>
      <c r="Q170" s="766" t="s">
        <v>32</v>
      </c>
    </row>
    <row r="171" spans="1:17" s="127" customFormat="1" ht="38.25" customHeight="1">
      <c r="A171" s="641">
        <f t="shared" si="3"/>
        <v>40237.50000000004</v>
      </c>
      <c r="B171" s="714" t="s">
        <v>30</v>
      </c>
      <c r="C171" s="673">
        <v>0</v>
      </c>
      <c r="D171" s="607"/>
      <c r="E171" s="602"/>
      <c r="F171" s="584">
        <v>0.5</v>
      </c>
      <c r="G171" s="603"/>
      <c r="H171" s="608"/>
      <c r="I171" s="604"/>
      <c r="J171" s="588"/>
      <c r="K171" s="589"/>
      <c r="L171" s="590"/>
      <c r="M171" s="751"/>
      <c r="N171" s="785"/>
      <c r="O171" s="591"/>
      <c r="P171" s="591"/>
      <c r="Q171" s="777"/>
    </row>
    <row r="172" spans="1:17" s="127" customFormat="1" ht="19.5" customHeight="1">
      <c r="A172" s="640">
        <f t="shared" si="3"/>
        <v>40237.52083333337</v>
      </c>
      <c r="B172" s="715" t="s">
        <v>33</v>
      </c>
      <c r="C172" s="674">
        <v>0</v>
      </c>
      <c r="D172" s="366"/>
      <c r="E172" s="429"/>
      <c r="F172" s="430">
        <v>0.5</v>
      </c>
      <c r="G172" s="431"/>
      <c r="H172" s="432"/>
      <c r="I172" s="433"/>
      <c r="J172" s="138"/>
      <c r="K172" s="139"/>
      <c r="L172" s="140"/>
      <c r="M172" s="742"/>
      <c r="N172" s="765"/>
      <c r="O172" s="142"/>
      <c r="P172" s="142"/>
      <c r="Q172" s="766"/>
    </row>
    <row r="173" spans="1:17" s="127" customFormat="1" ht="19.5" customHeight="1">
      <c r="A173" s="638">
        <f t="shared" si="3"/>
        <v>40237.54166666671</v>
      </c>
      <c r="B173" s="716" t="s">
        <v>34</v>
      </c>
      <c r="C173" s="667">
        <v>0</v>
      </c>
      <c r="D173" s="466"/>
      <c r="E173" s="467"/>
      <c r="F173" s="468">
        <v>3.5</v>
      </c>
      <c r="G173" s="469"/>
      <c r="H173" s="477"/>
      <c r="I173" s="478"/>
      <c r="J173" s="472"/>
      <c r="K173" s="473"/>
      <c r="L173" s="474"/>
      <c r="M173" s="749"/>
      <c r="N173" s="779"/>
      <c r="O173" s="475"/>
      <c r="P173" s="475"/>
      <c r="Q173" s="780"/>
    </row>
    <row r="174" spans="1:17" s="127" customFormat="1" ht="19.5" customHeight="1">
      <c r="A174" s="638">
        <f t="shared" si="3"/>
        <v>40237.687500000044</v>
      </c>
      <c r="B174" s="708" t="s">
        <v>35</v>
      </c>
      <c r="C174" s="670">
        <v>0</v>
      </c>
      <c r="D174" s="476"/>
      <c r="E174" s="500"/>
      <c r="F174" s="501">
        <v>1</v>
      </c>
      <c r="G174" s="502"/>
      <c r="H174" s="503"/>
      <c r="I174" s="504"/>
      <c r="J174" s="472"/>
      <c r="K174" s="473"/>
      <c r="L174" s="474"/>
      <c r="M174" s="749"/>
      <c r="N174" s="779"/>
      <c r="O174" s="475"/>
      <c r="P174" s="475"/>
      <c r="Q174" s="780"/>
    </row>
    <row r="175" spans="1:17" s="127" customFormat="1" ht="19.5" customHeight="1">
      <c r="A175" s="638">
        <f t="shared" si="3"/>
        <v>40237.72916666671</v>
      </c>
      <c r="B175" s="707" t="s">
        <v>36</v>
      </c>
      <c r="C175" s="667"/>
      <c r="D175" s="466">
        <v>0.5</v>
      </c>
      <c r="E175" s="467"/>
      <c r="F175" s="468">
        <v>0.5</v>
      </c>
      <c r="G175" s="469"/>
      <c r="H175" s="477"/>
      <c r="I175" s="478"/>
      <c r="J175" s="472"/>
      <c r="K175" s="473"/>
      <c r="L175" s="474"/>
      <c r="M175" s="749" t="s">
        <v>443</v>
      </c>
      <c r="N175" s="787" t="s">
        <v>486</v>
      </c>
      <c r="O175" s="475" t="s">
        <v>28</v>
      </c>
      <c r="P175" s="475"/>
      <c r="Q175" s="780"/>
    </row>
    <row r="176" spans="1:17" s="127" customFormat="1" ht="19.5" customHeight="1">
      <c r="A176" s="638">
        <f t="shared" si="3"/>
        <v>40237.750000000044</v>
      </c>
      <c r="B176" s="707" t="s">
        <v>37</v>
      </c>
      <c r="C176" s="667"/>
      <c r="D176" s="466">
        <v>1</v>
      </c>
      <c r="E176" s="467"/>
      <c r="F176" s="468">
        <v>2</v>
      </c>
      <c r="G176" s="469"/>
      <c r="H176" s="477"/>
      <c r="I176" s="478"/>
      <c r="J176" s="472"/>
      <c r="K176" s="473"/>
      <c r="L176" s="474"/>
      <c r="M176" s="749" t="s">
        <v>443</v>
      </c>
      <c r="N176" s="779" t="s">
        <v>486</v>
      </c>
      <c r="O176" s="475" t="s">
        <v>28</v>
      </c>
      <c r="P176" s="475"/>
      <c r="Q176" s="780"/>
    </row>
    <row r="177" spans="1:17" s="127" customFormat="1" ht="40.5" customHeight="1">
      <c r="A177" s="638">
        <f t="shared" si="3"/>
        <v>40237.83333333338</v>
      </c>
      <c r="B177" s="708" t="s">
        <v>38</v>
      </c>
      <c r="C177" s="668"/>
      <c r="D177" s="476">
        <v>5</v>
      </c>
      <c r="E177" s="467"/>
      <c r="F177" s="468">
        <v>6</v>
      </c>
      <c r="G177" s="469"/>
      <c r="H177" s="477"/>
      <c r="I177" s="478"/>
      <c r="J177" s="472"/>
      <c r="K177" s="473"/>
      <c r="L177" s="474"/>
      <c r="M177" s="749" t="s">
        <v>443</v>
      </c>
      <c r="N177" s="783" t="s">
        <v>486</v>
      </c>
      <c r="O177" s="475" t="s">
        <v>28</v>
      </c>
      <c r="P177" s="475"/>
      <c r="Q177" s="780"/>
    </row>
    <row r="178" spans="1:17" s="127" customFormat="1" ht="24" customHeight="1">
      <c r="A178" s="638">
        <f t="shared" si="3"/>
        <v>40238.08333333338</v>
      </c>
      <c r="B178" s="708" t="s">
        <v>39</v>
      </c>
      <c r="C178" s="670"/>
      <c r="D178" s="476">
        <v>1</v>
      </c>
      <c r="E178" s="500"/>
      <c r="F178" s="501">
        <v>1</v>
      </c>
      <c r="G178" s="502"/>
      <c r="H178" s="503"/>
      <c r="I178" s="504"/>
      <c r="J178" s="472"/>
      <c r="K178" s="473"/>
      <c r="L178" s="474"/>
      <c r="M178" s="749" t="s">
        <v>443</v>
      </c>
      <c r="N178" s="779" t="s">
        <v>486</v>
      </c>
      <c r="O178" s="475" t="s">
        <v>28</v>
      </c>
      <c r="P178" s="475"/>
      <c r="Q178" s="780"/>
    </row>
    <row r="179" spans="1:17" s="127" customFormat="1" ht="34.5" customHeight="1">
      <c r="A179" s="638">
        <f t="shared" si="3"/>
        <v>40238.125000000044</v>
      </c>
      <c r="B179" s="708" t="s">
        <v>30</v>
      </c>
      <c r="C179" s="670">
        <v>0</v>
      </c>
      <c r="D179" s="476"/>
      <c r="E179" s="500"/>
      <c r="F179" s="501">
        <v>0.5</v>
      </c>
      <c r="G179" s="502"/>
      <c r="H179" s="503"/>
      <c r="I179" s="504"/>
      <c r="J179" s="472"/>
      <c r="K179" s="473"/>
      <c r="L179" s="474"/>
      <c r="M179" s="749" t="s">
        <v>443</v>
      </c>
      <c r="N179" s="779" t="s">
        <v>486</v>
      </c>
      <c r="O179" s="475" t="s">
        <v>485</v>
      </c>
      <c r="P179" s="475"/>
      <c r="Q179" s="780"/>
    </row>
    <row r="180" spans="1:17" s="127" customFormat="1" ht="19.5" customHeight="1">
      <c r="A180" s="638">
        <f t="shared" si="3"/>
        <v>40238.14583333338</v>
      </c>
      <c r="B180" s="707" t="s">
        <v>40</v>
      </c>
      <c r="C180" s="667"/>
      <c r="D180" s="466">
        <v>3.5</v>
      </c>
      <c r="E180" s="467"/>
      <c r="F180" s="468">
        <v>4.5</v>
      </c>
      <c r="G180" s="469"/>
      <c r="H180" s="503"/>
      <c r="I180" s="504"/>
      <c r="J180" s="472"/>
      <c r="K180" s="473"/>
      <c r="L180" s="474"/>
      <c r="M180" s="749" t="s">
        <v>443</v>
      </c>
      <c r="N180" s="779" t="s">
        <v>486</v>
      </c>
      <c r="O180" s="475" t="s">
        <v>485</v>
      </c>
      <c r="P180" s="475"/>
      <c r="Q180" s="780"/>
    </row>
    <row r="181" spans="1:17" s="127" customFormat="1" ht="29.25" customHeight="1">
      <c r="A181" s="638">
        <f t="shared" si="3"/>
        <v>40238.33333333338</v>
      </c>
      <c r="B181" s="707" t="s">
        <v>41</v>
      </c>
      <c r="C181" s="667"/>
      <c r="D181" s="466">
        <v>1</v>
      </c>
      <c r="E181" s="467"/>
      <c r="F181" s="468">
        <v>2</v>
      </c>
      <c r="G181" s="469"/>
      <c r="H181" s="503"/>
      <c r="I181" s="504"/>
      <c r="J181" s="472"/>
      <c r="K181" s="473"/>
      <c r="L181" s="474"/>
      <c r="M181" s="749" t="s">
        <v>443</v>
      </c>
      <c r="N181" s="779" t="s">
        <v>486</v>
      </c>
      <c r="O181" s="475" t="s">
        <v>485</v>
      </c>
      <c r="P181" s="475"/>
      <c r="Q181" s="780"/>
    </row>
    <row r="182" spans="1:17" s="127" customFormat="1" ht="29.25" customHeight="1">
      <c r="A182" s="638">
        <f t="shared" si="3"/>
        <v>40238.416666666715</v>
      </c>
      <c r="B182" s="708" t="s">
        <v>42</v>
      </c>
      <c r="C182" s="670"/>
      <c r="D182" s="476">
        <v>1</v>
      </c>
      <c r="E182" s="500"/>
      <c r="F182" s="501">
        <v>1</v>
      </c>
      <c r="G182" s="502"/>
      <c r="H182" s="503"/>
      <c r="I182" s="504"/>
      <c r="J182" s="472"/>
      <c r="K182" s="473"/>
      <c r="L182" s="474"/>
      <c r="M182" s="749" t="s">
        <v>443</v>
      </c>
      <c r="N182" s="779" t="s">
        <v>486</v>
      </c>
      <c r="O182" s="475" t="s">
        <v>485</v>
      </c>
      <c r="P182" s="475"/>
      <c r="Q182" s="780"/>
    </row>
    <row r="183" spans="1:17" s="127" customFormat="1" ht="29.25" customHeight="1">
      <c r="A183" s="638">
        <f t="shared" si="3"/>
        <v>40238.45833333338</v>
      </c>
      <c r="B183" s="708" t="s">
        <v>43</v>
      </c>
      <c r="C183" s="670"/>
      <c r="D183" s="476">
        <v>0.5</v>
      </c>
      <c r="E183" s="500"/>
      <c r="F183" s="501">
        <v>0.5</v>
      </c>
      <c r="G183" s="502"/>
      <c r="H183" s="503"/>
      <c r="I183" s="504"/>
      <c r="J183" s="472"/>
      <c r="K183" s="473"/>
      <c r="L183" s="474"/>
      <c r="M183" s="742" t="s">
        <v>443</v>
      </c>
      <c r="N183" s="783" t="s">
        <v>486</v>
      </c>
      <c r="O183" s="142" t="s">
        <v>485</v>
      </c>
      <c r="P183" s="142"/>
      <c r="Q183" s="766"/>
    </row>
    <row r="184" spans="1:17" s="127" customFormat="1" ht="19.5" customHeight="1">
      <c r="A184" s="638">
        <f t="shared" si="3"/>
        <v>40238.479166666715</v>
      </c>
      <c r="B184" s="707" t="s">
        <v>44</v>
      </c>
      <c r="C184" s="667"/>
      <c r="D184" s="466">
        <v>3.5</v>
      </c>
      <c r="E184" s="467"/>
      <c r="F184" s="468">
        <v>3</v>
      </c>
      <c r="G184" s="469"/>
      <c r="H184" s="503"/>
      <c r="I184" s="504"/>
      <c r="J184" s="472"/>
      <c r="K184" s="473"/>
      <c r="L184" s="474"/>
      <c r="M184" s="742" t="s">
        <v>443</v>
      </c>
      <c r="N184" s="779" t="s">
        <v>486</v>
      </c>
      <c r="O184" s="475" t="s">
        <v>485</v>
      </c>
      <c r="P184" s="475"/>
      <c r="Q184" s="780"/>
    </row>
    <row r="185" spans="1:17" s="127" customFormat="1" ht="19.5" customHeight="1">
      <c r="A185" s="638">
        <f t="shared" si="3"/>
        <v>40238.604166666715</v>
      </c>
      <c r="B185" s="707" t="s">
        <v>45</v>
      </c>
      <c r="C185" s="667">
        <v>0</v>
      </c>
      <c r="D185" s="466">
        <v>0.5</v>
      </c>
      <c r="E185" s="467"/>
      <c r="F185" s="468">
        <v>0.5</v>
      </c>
      <c r="G185" s="469"/>
      <c r="H185" s="477"/>
      <c r="I185" s="478"/>
      <c r="J185" s="472"/>
      <c r="K185" s="473"/>
      <c r="L185" s="474"/>
      <c r="M185" s="742" t="s">
        <v>443</v>
      </c>
      <c r="N185" s="779" t="s">
        <v>486</v>
      </c>
      <c r="O185" s="475" t="s">
        <v>485</v>
      </c>
      <c r="P185" s="475"/>
      <c r="Q185" s="780"/>
    </row>
    <row r="186" spans="1:17" s="127" customFormat="1" ht="19.5" customHeight="1">
      <c r="A186" s="638">
        <f t="shared" si="3"/>
        <v>40238.62500000005</v>
      </c>
      <c r="B186" s="707" t="s">
        <v>46</v>
      </c>
      <c r="C186" s="667">
        <v>0</v>
      </c>
      <c r="D186" s="466">
        <v>0.5</v>
      </c>
      <c r="E186" s="467"/>
      <c r="F186" s="468">
        <v>0.5</v>
      </c>
      <c r="G186" s="469"/>
      <c r="H186" s="477"/>
      <c r="I186" s="478"/>
      <c r="J186" s="472"/>
      <c r="K186" s="473"/>
      <c r="L186" s="474"/>
      <c r="M186" s="742" t="s">
        <v>443</v>
      </c>
      <c r="N186" s="779" t="s">
        <v>486</v>
      </c>
      <c r="O186" s="475" t="s">
        <v>485</v>
      </c>
      <c r="P186" s="475"/>
      <c r="Q186" s="780"/>
    </row>
    <row r="187" spans="1:17" s="127" customFormat="1" ht="28.5" customHeight="1">
      <c r="A187" s="638">
        <f t="shared" si="3"/>
        <v>40238.64583333339</v>
      </c>
      <c r="B187" s="707" t="s">
        <v>47</v>
      </c>
      <c r="C187" s="667">
        <v>0</v>
      </c>
      <c r="D187" s="466">
        <v>1</v>
      </c>
      <c r="E187" s="467"/>
      <c r="F187" s="468">
        <v>1</v>
      </c>
      <c r="G187" s="469"/>
      <c r="H187" s="477"/>
      <c r="I187" s="478"/>
      <c r="J187" s="472"/>
      <c r="K187" s="473"/>
      <c r="L187" s="474"/>
      <c r="M187" s="742" t="s">
        <v>443</v>
      </c>
      <c r="N187" s="783" t="s">
        <v>486</v>
      </c>
      <c r="O187" s="475" t="s">
        <v>485</v>
      </c>
      <c r="P187" s="475"/>
      <c r="Q187" s="780"/>
    </row>
    <row r="188" spans="1:17" s="127" customFormat="1" ht="54.75" customHeight="1">
      <c r="A188" s="638">
        <f t="shared" si="3"/>
        <v>40238.68750000005</v>
      </c>
      <c r="B188" s="707" t="s">
        <v>412</v>
      </c>
      <c r="C188" s="667">
        <v>0</v>
      </c>
      <c r="D188" s="466">
        <v>0.5</v>
      </c>
      <c r="E188" s="467"/>
      <c r="F188" s="468">
        <v>0.5</v>
      </c>
      <c r="G188" s="469"/>
      <c r="H188" s="477"/>
      <c r="I188" s="478"/>
      <c r="J188" s="472"/>
      <c r="K188" s="473"/>
      <c r="L188" s="474"/>
      <c r="M188" s="742" t="s">
        <v>443</v>
      </c>
      <c r="N188" s="784" t="s">
        <v>486</v>
      </c>
      <c r="O188" s="475" t="s">
        <v>485</v>
      </c>
      <c r="P188" s="475"/>
      <c r="Q188" s="780"/>
    </row>
    <row r="189" spans="1:17" s="127" customFormat="1" ht="33" customHeight="1">
      <c r="A189" s="638">
        <f aca="true" t="shared" si="4" ref="A189:A359">IF(E188="y",A188+F188/24,IF(F188&gt;0,A188+F188/24,A188+D188/24))</f>
        <v>40238.70833333339</v>
      </c>
      <c r="B189" s="707" t="s">
        <v>48</v>
      </c>
      <c r="C189" s="667"/>
      <c r="D189" s="466">
        <v>2</v>
      </c>
      <c r="E189" s="467"/>
      <c r="F189" s="468">
        <v>2</v>
      </c>
      <c r="G189" s="469"/>
      <c r="H189" s="477"/>
      <c r="I189" s="478"/>
      <c r="J189" s="472"/>
      <c r="K189" s="473"/>
      <c r="L189" s="474"/>
      <c r="M189" s="749" t="s">
        <v>443</v>
      </c>
      <c r="N189" s="779" t="s">
        <v>486</v>
      </c>
      <c r="O189" s="475" t="s">
        <v>485</v>
      </c>
      <c r="P189" s="475"/>
      <c r="Q189" s="780"/>
    </row>
    <row r="190" spans="1:17" s="127" customFormat="1" ht="29.25" customHeight="1">
      <c r="A190" s="638">
        <f t="shared" si="4"/>
        <v>40238.79166666672</v>
      </c>
      <c r="B190" s="708" t="s">
        <v>49</v>
      </c>
      <c r="C190" s="670"/>
      <c r="D190" s="476">
        <v>2</v>
      </c>
      <c r="E190" s="500"/>
      <c r="F190" s="501">
        <v>3</v>
      </c>
      <c r="G190" s="502"/>
      <c r="H190" s="503"/>
      <c r="I190" s="504"/>
      <c r="J190" s="472"/>
      <c r="K190" s="473"/>
      <c r="L190" s="474"/>
      <c r="M190" s="749" t="s">
        <v>443</v>
      </c>
      <c r="N190" s="783" t="s">
        <v>486</v>
      </c>
      <c r="O190" s="475" t="s">
        <v>485</v>
      </c>
      <c r="P190" s="475"/>
      <c r="Q190" s="780"/>
    </row>
    <row r="191" spans="1:17" s="127" customFormat="1" ht="19.5" customHeight="1">
      <c r="A191" s="638">
        <f t="shared" si="4"/>
        <v>40238.91666666672</v>
      </c>
      <c r="B191" s="707" t="s">
        <v>50</v>
      </c>
      <c r="C191" s="667">
        <v>0</v>
      </c>
      <c r="D191" s="466">
        <v>0.5</v>
      </c>
      <c r="E191" s="467"/>
      <c r="F191" s="514">
        <v>1.5</v>
      </c>
      <c r="G191" s="469"/>
      <c r="H191" s="477"/>
      <c r="I191" s="478"/>
      <c r="J191" s="472"/>
      <c r="K191" s="473"/>
      <c r="L191" s="474"/>
      <c r="M191" s="749" t="s">
        <v>443</v>
      </c>
      <c r="N191" s="783" t="s">
        <v>486</v>
      </c>
      <c r="O191" s="475" t="s">
        <v>485</v>
      </c>
      <c r="P191" s="475"/>
      <c r="Q191" s="780"/>
    </row>
    <row r="192" spans="1:17" s="127" customFormat="1" ht="21" customHeight="1">
      <c r="A192" s="638">
        <f t="shared" si="4"/>
        <v>40238.97916666672</v>
      </c>
      <c r="B192" s="707" t="s">
        <v>51</v>
      </c>
      <c r="C192" s="667"/>
      <c r="D192" s="466">
        <v>4</v>
      </c>
      <c r="E192" s="467"/>
      <c r="F192" s="468">
        <v>5.5</v>
      </c>
      <c r="G192" s="469"/>
      <c r="H192" s="477"/>
      <c r="I192" s="478"/>
      <c r="J192" s="472"/>
      <c r="K192" s="473"/>
      <c r="L192" s="474"/>
      <c r="M192" s="749" t="s">
        <v>443</v>
      </c>
      <c r="N192" s="779" t="s">
        <v>486</v>
      </c>
      <c r="O192" s="475" t="s">
        <v>485</v>
      </c>
      <c r="P192" s="475"/>
      <c r="Q192" s="780"/>
    </row>
    <row r="193" spans="1:17" s="127" customFormat="1" ht="19.5" customHeight="1">
      <c r="A193" s="638">
        <f t="shared" si="4"/>
        <v>40239.20833333339</v>
      </c>
      <c r="B193" s="707" t="s">
        <v>52</v>
      </c>
      <c r="C193" s="667">
        <v>0</v>
      </c>
      <c r="D193" s="466">
        <v>0.5</v>
      </c>
      <c r="E193" s="467"/>
      <c r="F193" s="468">
        <v>0.5</v>
      </c>
      <c r="G193" s="469"/>
      <c r="H193" s="477"/>
      <c r="I193" s="478"/>
      <c r="J193" s="472"/>
      <c r="K193" s="473"/>
      <c r="L193" s="474"/>
      <c r="M193" s="749" t="s">
        <v>443</v>
      </c>
      <c r="N193" s="779" t="s">
        <v>486</v>
      </c>
      <c r="O193" s="475" t="s">
        <v>485</v>
      </c>
      <c r="P193" s="475"/>
      <c r="Q193" s="780"/>
    </row>
    <row r="194" spans="1:17" s="127" customFormat="1" ht="19.5" customHeight="1">
      <c r="A194" s="638">
        <f t="shared" si="4"/>
        <v>40239.22916666672</v>
      </c>
      <c r="B194" s="707" t="s">
        <v>53</v>
      </c>
      <c r="C194" s="667"/>
      <c r="D194" s="466">
        <v>6.5</v>
      </c>
      <c r="E194" s="467"/>
      <c r="F194" s="468">
        <v>7.5</v>
      </c>
      <c r="G194" s="469"/>
      <c r="H194" s="477"/>
      <c r="I194" s="478"/>
      <c r="J194" s="472"/>
      <c r="K194" s="473"/>
      <c r="L194" s="474"/>
      <c r="M194" s="749" t="s">
        <v>443</v>
      </c>
      <c r="N194" s="779" t="s">
        <v>486</v>
      </c>
      <c r="O194" s="475" t="s">
        <v>485</v>
      </c>
      <c r="P194" s="475"/>
      <c r="Q194" s="780"/>
    </row>
    <row r="195" spans="1:17" s="127" customFormat="1" ht="19.5" customHeight="1">
      <c r="A195" s="638">
        <f t="shared" si="4"/>
        <v>40239.54166666672</v>
      </c>
      <c r="B195" s="708" t="s">
        <v>54</v>
      </c>
      <c r="C195" s="670">
        <v>0</v>
      </c>
      <c r="D195" s="476"/>
      <c r="E195" s="500"/>
      <c r="F195" s="501">
        <v>0.5</v>
      </c>
      <c r="G195" s="502"/>
      <c r="H195" s="503"/>
      <c r="I195" s="504"/>
      <c r="J195" s="472"/>
      <c r="K195" s="473"/>
      <c r="L195" s="474"/>
      <c r="M195" s="749" t="s">
        <v>443</v>
      </c>
      <c r="N195" s="779" t="s">
        <v>486</v>
      </c>
      <c r="O195" s="475" t="s">
        <v>485</v>
      </c>
      <c r="P195" s="475"/>
      <c r="Q195" s="780"/>
    </row>
    <row r="196" spans="1:17" s="127" customFormat="1" ht="19.5" customHeight="1">
      <c r="A196" s="638">
        <f t="shared" si="4"/>
        <v>40239.56250000006</v>
      </c>
      <c r="B196" s="708" t="s">
        <v>55</v>
      </c>
      <c r="C196" s="670">
        <v>0</v>
      </c>
      <c r="D196" s="476"/>
      <c r="E196" s="500"/>
      <c r="F196" s="501">
        <v>1</v>
      </c>
      <c r="G196" s="502"/>
      <c r="H196" s="503"/>
      <c r="I196" s="504"/>
      <c r="J196" s="472"/>
      <c r="K196" s="473"/>
      <c r="L196" s="474"/>
      <c r="M196" s="749" t="s">
        <v>443</v>
      </c>
      <c r="N196" s="779" t="s">
        <v>486</v>
      </c>
      <c r="O196" s="475" t="s">
        <v>485</v>
      </c>
      <c r="P196" s="475"/>
      <c r="Q196" s="780"/>
    </row>
    <row r="197" spans="1:17" s="127" customFormat="1" ht="19.5" customHeight="1">
      <c r="A197" s="638">
        <f t="shared" si="4"/>
        <v>40239.60416666672</v>
      </c>
      <c r="B197" s="708" t="s">
        <v>56</v>
      </c>
      <c r="C197" s="670">
        <v>0</v>
      </c>
      <c r="D197" s="476"/>
      <c r="E197" s="500"/>
      <c r="F197" s="501">
        <v>2.5</v>
      </c>
      <c r="G197" s="502"/>
      <c r="H197" s="503"/>
      <c r="I197" s="504"/>
      <c r="J197" s="472"/>
      <c r="K197" s="473"/>
      <c r="L197" s="474"/>
      <c r="M197" s="749" t="s">
        <v>443</v>
      </c>
      <c r="N197" s="779" t="s">
        <v>486</v>
      </c>
      <c r="O197" s="475" t="s">
        <v>485</v>
      </c>
      <c r="P197" s="475"/>
      <c r="Q197" s="780"/>
    </row>
    <row r="198" spans="1:17" s="127" customFormat="1" ht="29.25" customHeight="1">
      <c r="A198" s="638">
        <f t="shared" si="4"/>
        <v>40239.70833333339</v>
      </c>
      <c r="B198" s="707" t="s">
        <v>57</v>
      </c>
      <c r="C198" s="667">
        <v>0</v>
      </c>
      <c r="D198" s="466"/>
      <c r="E198" s="467"/>
      <c r="F198" s="468">
        <v>0.5</v>
      </c>
      <c r="G198" s="469"/>
      <c r="H198" s="503"/>
      <c r="I198" s="504"/>
      <c r="J198" s="472"/>
      <c r="K198" s="473"/>
      <c r="L198" s="474"/>
      <c r="M198" s="749" t="s">
        <v>443</v>
      </c>
      <c r="N198" s="783" t="s">
        <v>486</v>
      </c>
      <c r="O198" s="475" t="s">
        <v>485</v>
      </c>
      <c r="P198" s="475"/>
      <c r="Q198" s="780"/>
    </row>
    <row r="199" spans="1:17" s="127" customFormat="1" ht="19.5" customHeight="1">
      <c r="A199" s="638">
        <f t="shared" si="4"/>
        <v>40239.72916666672</v>
      </c>
      <c r="B199" s="707" t="s">
        <v>56</v>
      </c>
      <c r="C199" s="667">
        <v>0</v>
      </c>
      <c r="D199" s="466"/>
      <c r="E199" s="467"/>
      <c r="F199" s="468">
        <v>1.5</v>
      </c>
      <c r="G199" s="469"/>
      <c r="H199" s="477"/>
      <c r="I199" s="478"/>
      <c r="J199" s="472"/>
      <c r="K199" s="473"/>
      <c r="L199" s="474"/>
      <c r="M199" s="749" t="s">
        <v>443</v>
      </c>
      <c r="N199" s="779" t="s">
        <v>486</v>
      </c>
      <c r="O199" s="475" t="s">
        <v>485</v>
      </c>
      <c r="P199" s="475"/>
      <c r="Q199" s="780"/>
    </row>
    <row r="200" spans="1:17" s="127" customFormat="1" ht="19.5" customHeight="1">
      <c r="A200" s="638">
        <f t="shared" si="4"/>
        <v>40239.79166666672</v>
      </c>
      <c r="B200" s="708" t="s">
        <v>58</v>
      </c>
      <c r="C200" s="670">
        <v>0</v>
      </c>
      <c r="D200" s="476"/>
      <c r="E200" s="500"/>
      <c r="F200" s="501">
        <v>1.5</v>
      </c>
      <c r="G200" s="502"/>
      <c r="H200" s="503"/>
      <c r="I200" s="504"/>
      <c r="J200" s="472"/>
      <c r="K200" s="473"/>
      <c r="L200" s="474"/>
      <c r="M200" s="749" t="s">
        <v>443</v>
      </c>
      <c r="N200" s="779" t="s">
        <v>486</v>
      </c>
      <c r="O200" s="475" t="s">
        <v>485</v>
      </c>
      <c r="P200" s="475"/>
      <c r="Q200" s="780"/>
    </row>
    <row r="201" spans="1:17" s="127" customFormat="1" ht="19.5" customHeight="1">
      <c r="A201" s="638">
        <f t="shared" si="4"/>
        <v>40239.85416666672</v>
      </c>
      <c r="B201" s="708" t="s">
        <v>59</v>
      </c>
      <c r="C201" s="670">
        <v>0</v>
      </c>
      <c r="D201" s="476"/>
      <c r="E201" s="500"/>
      <c r="F201" s="501">
        <v>2</v>
      </c>
      <c r="G201" s="502"/>
      <c r="H201" s="503"/>
      <c r="I201" s="504"/>
      <c r="J201" s="472"/>
      <c r="K201" s="473"/>
      <c r="L201" s="474"/>
      <c r="M201" s="749" t="s">
        <v>443</v>
      </c>
      <c r="N201" s="779" t="s">
        <v>486</v>
      </c>
      <c r="O201" s="475" t="s">
        <v>485</v>
      </c>
      <c r="P201" s="475"/>
      <c r="Q201" s="780"/>
    </row>
    <row r="202" spans="1:17" s="127" customFormat="1" ht="19.5" customHeight="1">
      <c r="A202" s="638">
        <f t="shared" si="4"/>
        <v>40239.93750000006</v>
      </c>
      <c r="B202" s="707" t="s">
        <v>60</v>
      </c>
      <c r="C202" s="667">
        <v>0</v>
      </c>
      <c r="D202" s="466"/>
      <c r="E202" s="467"/>
      <c r="F202" s="468">
        <v>4</v>
      </c>
      <c r="G202" s="469"/>
      <c r="H202" s="503"/>
      <c r="I202" s="504"/>
      <c r="J202" s="472"/>
      <c r="K202" s="473"/>
      <c r="L202" s="474"/>
      <c r="M202" s="749" t="s">
        <v>443</v>
      </c>
      <c r="N202" s="779" t="s">
        <v>486</v>
      </c>
      <c r="O202" s="475" t="s">
        <v>485</v>
      </c>
      <c r="P202" s="475"/>
      <c r="Q202" s="780"/>
    </row>
    <row r="203" spans="1:17" s="127" customFormat="1" ht="19.5" customHeight="1">
      <c r="A203" s="638">
        <f t="shared" si="4"/>
        <v>40240.10416666672</v>
      </c>
      <c r="B203" s="708" t="s">
        <v>61</v>
      </c>
      <c r="C203" s="670">
        <v>0</v>
      </c>
      <c r="D203" s="476"/>
      <c r="E203" s="500"/>
      <c r="F203" s="501">
        <v>1</v>
      </c>
      <c r="G203" s="502"/>
      <c r="H203" s="503"/>
      <c r="I203" s="504"/>
      <c r="J203" s="472"/>
      <c r="K203" s="473"/>
      <c r="L203" s="474"/>
      <c r="M203" s="749" t="s">
        <v>443</v>
      </c>
      <c r="N203" s="779" t="s">
        <v>486</v>
      </c>
      <c r="O203" s="475" t="s">
        <v>485</v>
      </c>
      <c r="P203" s="475"/>
      <c r="Q203" s="780"/>
    </row>
    <row r="204" spans="1:17" s="127" customFormat="1" ht="19.5" customHeight="1">
      <c r="A204" s="638">
        <f t="shared" si="4"/>
        <v>40240.14583333339</v>
      </c>
      <c r="B204" s="708" t="s">
        <v>55</v>
      </c>
      <c r="C204" s="670">
        <v>0</v>
      </c>
      <c r="D204" s="476"/>
      <c r="E204" s="500"/>
      <c r="F204" s="501">
        <v>1</v>
      </c>
      <c r="G204" s="502"/>
      <c r="H204" s="503"/>
      <c r="I204" s="504"/>
      <c r="J204" s="472"/>
      <c r="K204" s="473"/>
      <c r="L204" s="474"/>
      <c r="M204" s="749" t="s">
        <v>443</v>
      </c>
      <c r="N204" s="779" t="s">
        <v>486</v>
      </c>
      <c r="O204" s="475" t="s">
        <v>485</v>
      </c>
      <c r="P204" s="475"/>
      <c r="Q204" s="780"/>
    </row>
    <row r="205" spans="1:17" s="127" customFormat="1" ht="19.5" customHeight="1">
      <c r="A205" s="638">
        <f t="shared" si="4"/>
        <v>40240.18750000005</v>
      </c>
      <c r="B205" s="708" t="s">
        <v>62</v>
      </c>
      <c r="C205" s="670">
        <v>0</v>
      </c>
      <c r="D205" s="476"/>
      <c r="E205" s="500"/>
      <c r="F205" s="501">
        <v>5</v>
      </c>
      <c r="G205" s="502"/>
      <c r="H205" s="503"/>
      <c r="I205" s="504"/>
      <c r="J205" s="472"/>
      <c r="K205" s="473"/>
      <c r="L205" s="474"/>
      <c r="M205" s="749" t="s">
        <v>443</v>
      </c>
      <c r="N205" s="779" t="s">
        <v>486</v>
      </c>
      <c r="O205" s="475" t="s">
        <v>485</v>
      </c>
      <c r="P205" s="475"/>
      <c r="Q205" s="780"/>
    </row>
    <row r="206" spans="1:17" s="127" customFormat="1" ht="29.25" customHeight="1">
      <c r="A206" s="641">
        <f t="shared" si="4"/>
        <v>40240.39583333339</v>
      </c>
      <c r="B206" s="717" t="s">
        <v>61</v>
      </c>
      <c r="C206" s="673">
        <v>0</v>
      </c>
      <c r="D206" s="607"/>
      <c r="E206" s="602"/>
      <c r="F206" s="584">
        <v>0.5</v>
      </c>
      <c r="G206" s="603"/>
      <c r="H206" s="608"/>
      <c r="I206" s="604"/>
      <c r="J206" s="588"/>
      <c r="K206" s="589"/>
      <c r="L206" s="590"/>
      <c r="M206" s="751" t="s">
        <v>443</v>
      </c>
      <c r="N206" s="785" t="s">
        <v>486</v>
      </c>
      <c r="O206" s="591" t="s">
        <v>485</v>
      </c>
      <c r="P206" s="591"/>
      <c r="Q206" s="777"/>
    </row>
    <row r="207" spans="1:17" s="127" customFormat="1" ht="19.5" customHeight="1">
      <c r="A207" s="638">
        <f t="shared" si="4"/>
        <v>40240.41666666672</v>
      </c>
      <c r="B207" s="718" t="s">
        <v>63</v>
      </c>
      <c r="C207" s="675">
        <v>0</v>
      </c>
      <c r="D207" s="476"/>
      <c r="E207" s="500"/>
      <c r="F207" s="501">
        <v>0.5</v>
      </c>
      <c r="G207" s="502"/>
      <c r="H207" s="503"/>
      <c r="I207" s="504"/>
      <c r="J207" s="472"/>
      <c r="K207" s="473"/>
      <c r="L207" s="474"/>
      <c r="M207" s="749" t="s">
        <v>443</v>
      </c>
      <c r="N207" s="779" t="s">
        <v>486</v>
      </c>
      <c r="O207" s="475" t="s">
        <v>485</v>
      </c>
      <c r="P207" s="475"/>
      <c r="Q207" s="780"/>
    </row>
    <row r="208" spans="1:17" s="127" customFormat="1" ht="19.5" customHeight="1">
      <c r="A208" s="638">
        <f t="shared" si="4"/>
        <v>40240.43750000006</v>
      </c>
      <c r="B208" s="707" t="s">
        <v>64</v>
      </c>
      <c r="C208" s="667">
        <v>0</v>
      </c>
      <c r="D208" s="466"/>
      <c r="E208" s="467"/>
      <c r="F208" s="468">
        <v>1.5</v>
      </c>
      <c r="G208" s="469"/>
      <c r="H208" s="477"/>
      <c r="I208" s="478"/>
      <c r="J208" s="472"/>
      <c r="K208" s="473"/>
      <c r="L208" s="474"/>
      <c r="M208" s="749" t="s">
        <v>443</v>
      </c>
      <c r="N208" s="779" t="s">
        <v>486</v>
      </c>
      <c r="O208" s="475" t="s">
        <v>485</v>
      </c>
      <c r="P208" s="475"/>
      <c r="Q208" s="780"/>
    </row>
    <row r="209" spans="1:17" s="127" customFormat="1" ht="19.5" customHeight="1">
      <c r="A209" s="638">
        <f t="shared" si="4"/>
        <v>40240.50000000006</v>
      </c>
      <c r="B209" s="708" t="s">
        <v>65</v>
      </c>
      <c r="C209" s="670">
        <v>0</v>
      </c>
      <c r="D209" s="476"/>
      <c r="E209" s="500"/>
      <c r="F209" s="501">
        <v>0.5</v>
      </c>
      <c r="G209" s="502"/>
      <c r="H209" s="503"/>
      <c r="I209" s="504"/>
      <c r="J209" s="472"/>
      <c r="K209" s="473"/>
      <c r="L209" s="474"/>
      <c r="M209" s="749" t="s">
        <v>443</v>
      </c>
      <c r="N209" s="779" t="s">
        <v>486</v>
      </c>
      <c r="O209" s="475" t="s">
        <v>485</v>
      </c>
      <c r="P209" s="475"/>
      <c r="Q209" s="780"/>
    </row>
    <row r="210" spans="1:17" s="127" customFormat="1" ht="19.5" customHeight="1">
      <c r="A210" s="638">
        <f t="shared" si="4"/>
        <v>40240.520833333394</v>
      </c>
      <c r="B210" s="707" t="s">
        <v>66</v>
      </c>
      <c r="C210" s="667">
        <v>0</v>
      </c>
      <c r="D210" s="466"/>
      <c r="E210" s="467"/>
      <c r="F210" s="468">
        <v>3</v>
      </c>
      <c r="G210" s="469"/>
      <c r="H210" s="503"/>
      <c r="I210" s="504"/>
      <c r="J210" s="472"/>
      <c r="K210" s="473"/>
      <c r="L210" s="474"/>
      <c r="M210" s="749" t="s">
        <v>443</v>
      </c>
      <c r="N210" s="779" t="s">
        <v>486</v>
      </c>
      <c r="O210" s="475" t="s">
        <v>485</v>
      </c>
      <c r="P210" s="475"/>
      <c r="Q210" s="780"/>
    </row>
    <row r="211" spans="1:17" s="127" customFormat="1" ht="19.5" customHeight="1">
      <c r="A211" s="638">
        <f t="shared" si="4"/>
        <v>40240.645833333394</v>
      </c>
      <c r="B211" s="707" t="s">
        <v>67</v>
      </c>
      <c r="C211" s="667">
        <v>0</v>
      </c>
      <c r="D211" s="466"/>
      <c r="E211" s="467"/>
      <c r="F211" s="468">
        <v>4</v>
      </c>
      <c r="G211" s="469"/>
      <c r="H211" s="477"/>
      <c r="I211" s="478"/>
      <c r="J211" s="472"/>
      <c r="K211" s="473"/>
      <c r="L211" s="474"/>
      <c r="M211" s="749" t="s">
        <v>443</v>
      </c>
      <c r="N211" s="779" t="s">
        <v>486</v>
      </c>
      <c r="O211" s="475" t="s">
        <v>485</v>
      </c>
      <c r="P211" s="475"/>
      <c r="Q211" s="780"/>
    </row>
    <row r="212" spans="1:17" s="127" customFormat="1" ht="27.75" customHeight="1">
      <c r="A212" s="643">
        <f t="shared" si="4"/>
        <v>40240.81250000006</v>
      </c>
      <c r="B212" s="719" t="s">
        <v>68</v>
      </c>
      <c r="C212" s="676">
        <v>0</v>
      </c>
      <c r="D212" s="521"/>
      <c r="E212" s="522"/>
      <c r="F212" s="523">
        <v>1.5</v>
      </c>
      <c r="G212" s="524"/>
      <c r="H212" s="525"/>
      <c r="I212" s="526"/>
      <c r="J212" s="527"/>
      <c r="K212" s="528"/>
      <c r="L212" s="529"/>
      <c r="M212" s="752" t="s">
        <v>443</v>
      </c>
      <c r="N212" s="784" t="s">
        <v>486</v>
      </c>
      <c r="O212" s="530" t="s">
        <v>485</v>
      </c>
      <c r="P212" s="530"/>
      <c r="Q212" s="788"/>
    </row>
    <row r="213" spans="1:17" s="127" customFormat="1" ht="19.5" customHeight="1">
      <c r="A213" s="638">
        <f t="shared" si="4"/>
        <v>40240.87500000006</v>
      </c>
      <c r="B213" s="708" t="s">
        <v>67</v>
      </c>
      <c r="C213" s="670">
        <v>0</v>
      </c>
      <c r="D213" s="476"/>
      <c r="E213" s="500"/>
      <c r="F213" s="501">
        <v>3</v>
      </c>
      <c r="G213" s="502"/>
      <c r="H213" s="477"/>
      <c r="I213" s="478"/>
      <c r="J213" s="472"/>
      <c r="K213" s="473"/>
      <c r="L213" s="474"/>
      <c r="M213" s="749" t="s">
        <v>443</v>
      </c>
      <c r="N213" s="779" t="s">
        <v>486</v>
      </c>
      <c r="O213" s="475" t="s">
        <v>485</v>
      </c>
      <c r="P213" s="475"/>
      <c r="Q213" s="780"/>
    </row>
    <row r="214" spans="1:17" s="127" customFormat="1" ht="19.5" customHeight="1">
      <c r="A214" s="638">
        <f t="shared" si="4"/>
        <v>40241.00000000006</v>
      </c>
      <c r="B214" s="707" t="s">
        <v>69</v>
      </c>
      <c r="C214" s="667">
        <v>0</v>
      </c>
      <c r="D214" s="466"/>
      <c r="E214" s="467"/>
      <c r="F214" s="468">
        <v>0.5</v>
      </c>
      <c r="G214" s="469"/>
      <c r="H214" s="477"/>
      <c r="I214" s="478"/>
      <c r="J214" s="472"/>
      <c r="K214" s="473"/>
      <c r="L214" s="474"/>
      <c r="M214" s="749" t="s">
        <v>443</v>
      </c>
      <c r="N214" s="779" t="s">
        <v>486</v>
      </c>
      <c r="O214" s="475" t="s">
        <v>485</v>
      </c>
      <c r="P214" s="475"/>
      <c r="Q214" s="780"/>
    </row>
    <row r="215" spans="1:17" s="127" customFormat="1" ht="19.5" customHeight="1">
      <c r="A215" s="638">
        <f t="shared" si="4"/>
        <v>40241.020833333394</v>
      </c>
      <c r="B215" s="707" t="s">
        <v>70</v>
      </c>
      <c r="C215" s="667">
        <v>0</v>
      </c>
      <c r="D215" s="466"/>
      <c r="E215" s="467"/>
      <c r="F215" s="468">
        <v>0.5</v>
      </c>
      <c r="G215" s="469"/>
      <c r="H215" s="477"/>
      <c r="I215" s="478"/>
      <c r="J215" s="472"/>
      <c r="K215" s="473"/>
      <c r="L215" s="474"/>
      <c r="M215" s="749"/>
      <c r="N215" s="779"/>
      <c r="O215" s="475"/>
      <c r="P215" s="475"/>
      <c r="Q215" s="780"/>
    </row>
    <row r="216" spans="1:17" s="127" customFormat="1" ht="27" customHeight="1">
      <c r="A216" s="638">
        <f t="shared" si="4"/>
        <v>40241.04166666673</v>
      </c>
      <c r="B216" s="707" t="s">
        <v>71</v>
      </c>
      <c r="C216" s="667">
        <v>0</v>
      </c>
      <c r="D216" s="466"/>
      <c r="E216" s="467"/>
      <c r="F216" s="468">
        <v>0.5</v>
      </c>
      <c r="G216" s="469"/>
      <c r="H216" s="477"/>
      <c r="I216" s="478"/>
      <c r="J216" s="472"/>
      <c r="K216" s="473"/>
      <c r="L216" s="474"/>
      <c r="M216" s="749" t="s">
        <v>443</v>
      </c>
      <c r="N216" s="779" t="s">
        <v>486</v>
      </c>
      <c r="O216" s="475" t="s">
        <v>485</v>
      </c>
      <c r="P216" s="475"/>
      <c r="Q216" s="780"/>
    </row>
    <row r="217" spans="1:17" s="127" customFormat="1" ht="18.75" customHeight="1">
      <c r="A217" s="638">
        <f t="shared" si="4"/>
        <v>40241.062500000065</v>
      </c>
      <c r="B217" s="707" t="s">
        <v>72</v>
      </c>
      <c r="C217" s="667">
        <v>0</v>
      </c>
      <c r="D217" s="466"/>
      <c r="E217" s="467"/>
      <c r="F217" s="468">
        <v>5.5</v>
      </c>
      <c r="G217" s="469"/>
      <c r="H217" s="477"/>
      <c r="I217" s="478"/>
      <c r="J217" s="472"/>
      <c r="K217" s="473"/>
      <c r="L217" s="474"/>
      <c r="M217" s="749" t="s">
        <v>443</v>
      </c>
      <c r="N217" s="779" t="s">
        <v>486</v>
      </c>
      <c r="O217" s="475" t="s">
        <v>485</v>
      </c>
      <c r="P217" s="475"/>
      <c r="Q217" s="780"/>
    </row>
    <row r="218" spans="1:17" s="127" customFormat="1" ht="18.75" customHeight="1">
      <c r="A218" s="638">
        <f t="shared" si="4"/>
        <v>40241.29166666673</v>
      </c>
      <c r="B218" s="707" t="s">
        <v>73</v>
      </c>
      <c r="C218" s="667">
        <v>0</v>
      </c>
      <c r="D218" s="466"/>
      <c r="E218" s="467"/>
      <c r="F218" s="468">
        <v>1</v>
      </c>
      <c r="G218" s="469"/>
      <c r="H218" s="477"/>
      <c r="I218" s="478"/>
      <c r="J218" s="472"/>
      <c r="K218" s="473"/>
      <c r="L218" s="474"/>
      <c r="M218" s="749" t="s">
        <v>443</v>
      </c>
      <c r="N218" s="779" t="s">
        <v>486</v>
      </c>
      <c r="O218" s="475" t="s">
        <v>485</v>
      </c>
      <c r="P218" s="475"/>
      <c r="Q218" s="780"/>
    </row>
    <row r="219" spans="1:17" s="127" customFormat="1" ht="18.75" customHeight="1">
      <c r="A219" s="638">
        <f t="shared" si="4"/>
        <v>40241.333333333394</v>
      </c>
      <c r="B219" s="708" t="s">
        <v>74</v>
      </c>
      <c r="C219" s="670">
        <v>0</v>
      </c>
      <c r="D219" s="476"/>
      <c r="E219" s="500"/>
      <c r="F219" s="501">
        <v>1</v>
      </c>
      <c r="G219" s="502"/>
      <c r="H219" s="503"/>
      <c r="I219" s="504"/>
      <c r="J219" s="472"/>
      <c r="K219" s="473"/>
      <c r="L219" s="474"/>
      <c r="M219" s="749" t="s">
        <v>443</v>
      </c>
      <c r="N219" s="779" t="s">
        <v>486</v>
      </c>
      <c r="O219" s="475" t="s">
        <v>485</v>
      </c>
      <c r="P219" s="475"/>
      <c r="Q219" s="780"/>
    </row>
    <row r="220" spans="1:17" s="127" customFormat="1" ht="18.75" customHeight="1">
      <c r="A220" s="638">
        <f t="shared" si="4"/>
        <v>40241.37500000006</v>
      </c>
      <c r="B220" s="708" t="s">
        <v>75</v>
      </c>
      <c r="C220" s="670">
        <v>0</v>
      </c>
      <c r="D220" s="476"/>
      <c r="E220" s="500"/>
      <c r="F220" s="501">
        <v>0.5</v>
      </c>
      <c r="G220" s="502"/>
      <c r="H220" s="503"/>
      <c r="I220" s="504"/>
      <c r="J220" s="472"/>
      <c r="K220" s="473"/>
      <c r="L220" s="474"/>
      <c r="M220" s="749" t="s">
        <v>443</v>
      </c>
      <c r="N220" s="779" t="s">
        <v>486</v>
      </c>
      <c r="O220" s="475" t="s">
        <v>485</v>
      </c>
      <c r="P220" s="475"/>
      <c r="Q220" s="780"/>
    </row>
    <row r="221" spans="1:17" s="127" customFormat="1" ht="18.75" customHeight="1">
      <c r="A221" s="638">
        <f t="shared" si="4"/>
        <v>40241.395833333394</v>
      </c>
      <c r="B221" s="707" t="s">
        <v>76</v>
      </c>
      <c r="C221" s="667">
        <v>0</v>
      </c>
      <c r="D221" s="466"/>
      <c r="E221" s="467"/>
      <c r="F221" s="468">
        <v>0.5</v>
      </c>
      <c r="G221" s="469"/>
      <c r="H221" s="503"/>
      <c r="I221" s="504"/>
      <c r="J221" s="472"/>
      <c r="K221" s="473"/>
      <c r="L221" s="474"/>
      <c r="M221" s="749" t="s">
        <v>443</v>
      </c>
      <c r="N221" s="779" t="s">
        <v>486</v>
      </c>
      <c r="O221" s="475" t="s">
        <v>485</v>
      </c>
      <c r="P221" s="475"/>
      <c r="Q221" s="780"/>
    </row>
    <row r="222" spans="1:17" s="127" customFormat="1" ht="18.75" customHeight="1">
      <c r="A222" s="638">
        <f t="shared" si="4"/>
        <v>40241.41666666673</v>
      </c>
      <c r="B222" s="707" t="s">
        <v>71</v>
      </c>
      <c r="C222" s="670">
        <v>0</v>
      </c>
      <c r="D222" s="476"/>
      <c r="E222" s="500"/>
      <c r="F222" s="501">
        <v>1</v>
      </c>
      <c r="G222" s="502"/>
      <c r="H222" s="503"/>
      <c r="I222" s="504"/>
      <c r="J222" s="472"/>
      <c r="K222" s="473"/>
      <c r="L222" s="474"/>
      <c r="M222" s="749" t="s">
        <v>443</v>
      </c>
      <c r="N222" s="779" t="s">
        <v>486</v>
      </c>
      <c r="O222" s="475" t="s">
        <v>485</v>
      </c>
      <c r="P222" s="475"/>
      <c r="Q222" s="780"/>
    </row>
    <row r="223" spans="1:17" s="127" customFormat="1" ht="18.75" customHeight="1">
      <c r="A223" s="638">
        <f t="shared" si="4"/>
        <v>40241.458333333394</v>
      </c>
      <c r="B223" s="707" t="s">
        <v>77</v>
      </c>
      <c r="C223" s="667">
        <v>0</v>
      </c>
      <c r="D223" s="466"/>
      <c r="E223" s="467"/>
      <c r="F223" s="468">
        <v>1</v>
      </c>
      <c r="G223" s="469"/>
      <c r="H223" s="503"/>
      <c r="I223" s="504"/>
      <c r="J223" s="472"/>
      <c r="K223" s="473"/>
      <c r="L223" s="474"/>
      <c r="M223" s="749" t="s">
        <v>443</v>
      </c>
      <c r="N223" s="779" t="s">
        <v>486</v>
      </c>
      <c r="O223" s="475" t="s">
        <v>485</v>
      </c>
      <c r="P223" s="475"/>
      <c r="Q223" s="780"/>
    </row>
    <row r="224" spans="1:17" s="127" customFormat="1" ht="18.75" customHeight="1">
      <c r="A224" s="638">
        <f t="shared" si="4"/>
        <v>40241.50000000006</v>
      </c>
      <c r="B224" s="708" t="s">
        <v>78</v>
      </c>
      <c r="C224" s="670">
        <v>0</v>
      </c>
      <c r="D224" s="476"/>
      <c r="E224" s="500"/>
      <c r="F224" s="501">
        <v>1.5</v>
      </c>
      <c r="G224" s="502"/>
      <c r="H224" s="503"/>
      <c r="I224" s="504"/>
      <c r="J224" s="472"/>
      <c r="K224" s="473"/>
      <c r="L224" s="474"/>
      <c r="M224" s="749" t="s">
        <v>443</v>
      </c>
      <c r="N224" s="779" t="s">
        <v>486</v>
      </c>
      <c r="O224" s="475" t="s">
        <v>485</v>
      </c>
      <c r="P224" s="475"/>
      <c r="Q224" s="780"/>
    </row>
    <row r="225" spans="1:17" s="127" customFormat="1" ht="18.75" customHeight="1">
      <c r="A225" s="638">
        <f t="shared" si="4"/>
        <v>40241.56250000006</v>
      </c>
      <c r="B225" s="707" t="s">
        <v>79</v>
      </c>
      <c r="C225" s="667">
        <v>0</v>
      </c>
      <c r="D225" s="466"/>
      <c r="E225" s="467"/>
      <c r="F225" s="468">
        <v>0.5</v>
      </c>
      <c r="G225" s="469"/>
      <c r="H225" s="503"/>
      <c r="I225" s="504"/>
      <c r="J225" s="472"/>
      <c r="K225" s="473"/>
      <c r="L225" s="474"/>
      <c r="M225" s="749" t="s">
        <v>443</v>
      </c>
      <c r="N225" s="779" t="s">
        <v>486</v>
      </c>
      <c r="O225" s="475" t="s">
        <v>485</v>
      </c>
      <c r="P225" s="475"/>
      <c r="Q225" s="780"/>
    </row>
    <row r="226" spans="1:17" s="127" customFormat="1" ht="30.75" customHeight="1">
      <c r="A226" s="638">
        <f t="shared" si="4"/>
        <v>40241.583333333394</v>
      </c>
      <c r="B226" s="707" t="s">
        <v>80</v>
      </c>
      <c r="C226" s="667">
        <v>0</v>
      </c>
      <c r="D226" s="466"/>
      <c r="E226" s="467"/>
      <c r="F226" s="468">
        <v>1.5</v>
      </c>
      <c r="G226" s="469"/>
      <c r="H226" s="477"/>
      <c r="I226" s="478"/>
      <c r="J226" s="472"/>
      <c r="K226" s="473"/>
      <c r="L226" s="474"/>
      <c r="M226" s="749" t="s">
        <v>443</v>
      </c>
      <c r="N226" s="779" t="s">
        <v>486</v>
      </c>
      <c r="O226" s="475" t="s">
        <v>485</v>
      </c>
      <c r="P226" s="475"/>
      <c r="Q226" s="780"/>
    </row>
    <row r="227" spans="1:17" s="127" customFormat="1" ht="54.75" customHeight="1">
      <c r="A227" s="646">
        <f t="shared" si="4"/>
        <v>40241.645833333394</v>
      </c>
      <c r="B227" s="725" t="s">
        <v>81</v>
      </c>
      <c r="C227" s="681">
        <v>0</v>
      </c>
      <c r="D227" s="561"/>
      <c r="E227" s="556"/>
      <c r="F227" s="557">
        <v>0.5</v>
      </c>
      <c r="G227" s="558"/>
      <c r="H227" s="559"/>
      <c r="I227" s="560"/>
      <c r="J227" s="441"/>
      <c r="K227" s="442"/>
      <c r="L227" s="443"/>
      <c r="M227" s="755" t="s">
        <v>443</v>
      </c>
      <c r="N227" s="794" t="s">
        <v>486</v>
      </c>
      <c r="O227" s="419" t="s">
        <v>485</v>
      </c>
      <c r="P227" s="419"/>
      <c r="Q227" s="775"/>
    </row>
    <row r="228" spans="1:17" s="127" customFormat="1" ht="36.75" customHeight="1">
      <c r="A228" s="646">
        <f t="shared" si="4"/>
        <v>40241.66666666673</v>
      </c>
      <c r="B228" s="725" t="s">
        <v>82</v>
      </c>
      <c r="C228" s="681">
        <v>0</v>
      </c>
      <c r="D228" s="561"/>
      <c r="E228" s="556"/>
      <c r="F228" s="557">
        <v>5</v>
      </c>
      <c r="G228" s="558"/>
      <c r="H228" s="434"/>
      <c r="I228" s="435"/>
      <c r="J228" s="441"/>
      <c r="K228" s="442"/>
      <c r="L228" s="443"/>
      <c r="M228" s="755" t="s">
        <v>443</v>
      </c>
      <c r="N228" s="794" t="s">
        <v>486</v>
      </c>
      <c r="O228" s="419" t="s">
        <v>485</v>
      </c>
      <c r="P228" s="419"/>
      <c r="Q228" s="775"/>
    </row>
    <row r="229" spans="1:17" s="127" customFormat="1" ht="18.75" customHeight="1">
      <c r="A229" s="646">
        <f t="shared" si="4"/>
        <v>40241.875000000065</v>
      </c>
      <c r="B229" s="725" t="s">
        <v>83</v>
      </c>
      <c r="C229" s="681">
        <v>0</v>
      </c>
      <c r="D229" s="561"/>
      <c r="E229" s="556"/>
      <c r="F229" s="557">
        <v>1</v>
      </c>
      <c r="G229" s="558"/>
      <c r="H229" s="434"/>
      <c r="I229" s="435"/>
      <c r="J229" s="441"/>
      <c r="K229" s="442"/>
      <c r="L229" s="443"/>
      <c r="M229" s="755" t="s">
        <v>443</v>
      </c>
      <c r="N229" s="794" t="s">
        <v>486</v>
      </c>
      <c r="O229" s="419" t="s">
        <v>485</v>
      </c>
      <c r="P229" s="419"/>
      <c r="Q229" s="775"/>
    </row>
    <row r="230" spans="1:17" s="127" customFormat="1" ht="18.75" customHeight="1">
      <c r="A230" s="646">
        <f t="shared" si="4"/>
        <v>40241.91666666673</v>
      </c>
      <c r="B230" s="725" t="s">
        <v>84</v>
      </c>
      <c r="C230" s="681">
        <v>0</v>
      </c>
      <c r="D230" s="561"/>
      <c r="E230" s="556"/>
      <c r="F230" s="557">
        <v>0.5</v>
      </c>
      <c r="G230" s="558"/>
      <c r="H230" s="434"/>
      <c r="I230" s="435"/>
      <c r="J230" s="441"/>
      <c r="K230" s="442"/>
      <c r="L230" s="443"/>
      <c r="M230" s="755" t="s">
        <v>443</v>
      </c>
      <c r="N230" s="794" t="s">
        <v>486</v>
      </c>
      <c r="O230" s="419" t="s">
        <v>485</v>
      </c>
      <c r="P230" s="419"/>
      <c r="Q230" s="775"/>
    </row>
    <row r="231" spans="1:17" s="127" customFormat="1" ht="30" customHeight="1">
      <c r="A231" s="646">
        <f t="shared" si="4"/>
        <v>40241.937500000065</v>
      </c>
      <c r="B231" s="725" t="s">
        <v>579</v>
      </c>
      <c r="C231" s="681">
        <v>0</v>
      </c>
      <c r="D231" s="561"/>
      <c r="E231" s="556"/>
      <c r="F231" s="557">
        <v>1.5</v>
      </c>
      <c r="G231" s="558"/>
      <c r="H231" s="559"/>
      <c r="I231" s="560"/>
      <c r="J231" s="441"/>
      <c r="K231" s="442"/>
      <c r="L231" s="443"/>
      <c r="M231" s="755" t="s">
        <v>443</v>
      </c>
      <c r="N231" s="794" t="s">
        <v>486</v>
      </c>
      <c r="O231" s="419" t="s">
        <v>485</v>
      </c>
      <c r="P231" s="419"/>
      <c r="Q231" s="775"/>
    </row>
    <row r="232" spans="1:17" s="127" customFormat="1" ht="18.75" customHeight="1">
      <c r="A232" s="646">
        <f t="shared" si="4"/>
        <v>40242.000000000065</v>
      </c>
      <c r="B232" s="725" t="s">
        <v>85</v>
      </c>
      <c r="C232" s="681">
        <v>0</v>
      </c>
      <c r="D232" s="561"/>
      <c r="E232" s="556"/>
      <c r="F232" s="557">
        <v>0.5</v>
      </c>
      <c r="G232" s="558"/>
      <c r="H232" s="434"/>
      <c r="I232" s="435"/>
      <c r="J232" s="441"/>
      <c r="K232" s="442"/>
      <c r="L232" s="443"/>
      <c r="M232" s="755" t="s">
        <v>443</v>
      </c>
      <c r="N232" s="794" t="s">
        <v>486</v>
      </c>
      <c r="O232" s="419" t="s">
        <v>485</v>
      </c>
      <c r="P232" s="419"/>
      <c r="Q232" s="775"/>
    </row>
    <row r="233" spans="1:17" s="127" customFormat="1" ht="18.75" customHeight="1">
      <c r="A233" s="646">
        <f t="shared" si="4"/>
        <v>40242.0208333334</v>
      </c>
      <c r="B233" s="725" t="s">
        <v>86</v>
      </c>
      <c r="C233" s="681">
        <v>0</v>
      </c>
      <c r="D233" s="561"/>
      <c r="E233" s="556"/>
      <c r="F233" s="557">
        <v>0.5</v>
      </c>
      <c r="G233" s="558"/>
      <c r="H233" s="559"/>
      <c r="I233" s="560"/>
      <c r="J233" s="441"/>
      <c r="K233" s="442"/>
      <c r="L233" s="443"/>
      <c r="M233" s="755" t="s">
        <v>443</v>
      </c>
      <c r="N233" s="794" t="s">
        <v>486</v>
      </c>
      <c r="O233" s="419" t="s">
        <v>485</v>
      </c>
      <c r="P233" s="419"/>
      <c r="Q233" s="775"/>
    </row>
    <row r="234" spans="1:17" s="127" customFormat="1" ht="18.75" customHeight="1">
      <c r="A234" s="646">
        <f t="shared" si="4"/>
        <v>40242.04166666674</v>
      </c>
      <c r="B234" s="725" t="s">
        <v>524</v>
      </c>
      <c r="C234" s="681">
        <v>0</v>
      </c>
      <c r="D234" s="561"/>
      <c r="E234" s="556"/>
      <c r="F234" s="557">
        <v>0.5</v>
      </c>
      <c r="G234" s="558"/>
      <c r="H234" s="434"/>
      <c r="I234" s="435"/>
      <c r="J234" s="441"/>
      <c r="K234" s="442"/>
      <c r="L234" s="443"/>
      <c r="M234" s="755" t="s">
        <v>443</v>
      </c>
      <c r="N234" s="794" t="s">
        <v>486</v>
      </c>
      <c r="O234" s="419" t="s">
        <v>485</v>
      </c>
      <c r="P234" s="419"/>
      <c r="Q234" s="775"/>
    </row>
    <row r="235" spans="1:17" s="127" customFormat="1" ht="18.75" customHeight="1">
      <c r="A235" s="646">
        <f t="shared" si="4"/>
        <v>40242.06250000007</v>
      </c>
      <c r="B235" s="725" t="s">
        <v>87</v>
      </c>
      <c r="C235" s="681">
        <v>0</v>
      </c>
      <c r="D235" s="561"/>
      <c r="E235" s="556"/>
      <c r="F235" s="557">
        <v>1.5</v>
      </c>
      <c r="G235" s="558"/>
      <c r="H235" s="434"/>
      <c r="I235" s="435"/>
      <c r="J235" s="441"/>
      <c r="K235" s="442"/>
      <c r="L235" s="443"/>
      <c r="M235" s="755" t="s">
        <v>443</v>
      </c>
      <c r="N235" s="794" t="s">
        <v>486</v>
      </c>
      <c r="O235" s="419" t="s">
        <v>485</v>
      </c>
      <c r="P235" s="419"/>
      <c r="Q235" s="775"/>
    </row>
    <row r="236" spans="1:17" s="127" customFormat="1" ht="18.75" customHeight="1">
      <c r="A236" s="646">
        <f t="shared" si="4"/>
        <v>40242.12500000007</v>
      </c>
      <c r="B236" s="725" t="s">
        <v>526</v>
      </c>
      <c r="C236" s="681">
        <v>0</v>
      </c>
      <c r="D236" s="561"/>
      <c r="E236" s="556"/>
      <c r="F236" s="557">
        <v>0.5</v>
      </c>
      <c r="G236" s="558"/>
      <c r="H236" s="434"/>
      <c r="I236" s="435"/>
      <c r="J236" s="441"/>
      <c r="K236" s="442"/>
      <c r="L236" s="443"/>
      <c r="M236" s="755" t="s">
        <v>443</v>
      </c>
      <c r="N236" s="794" t="s">
        <v>486</v>
      </c>
      <c r="O236" s="419" t="s">
        <v>485</v>
      </c>
      <c r="P236" s="419"/>
      <c r="Q236" s="775"/>
    </row>
    <row r="237" spans="1:17" s="127" customFormat="1" ht="18.75" customHeight="1">
      <c r="A237" s="646">
        <f t="shared" si="4"/>
        <v>40242.14583333341</v>
      </c>
      <c r="B237" s="725" t="s">
        <v>88</v>
      </c>
      <c r="C237" s="681">
        <v>0</v>
      </c>
      <c r="D237" s="561"/>
      <c r="E237" s="556"/>
      <c r="F237" s="557">
        <v>0.5</v>
      </c>
      <c r="G237" s="558"/>
      <c r="H237" s="434"/>
      <c r="I237" s="435"/>
      <c r="J237" s="441"/>
      <c r="K237" s="442"/>
      <c r="L237" s="443"/>
      <c r="M237" s="755" t="s">
        <v>443</v>
      </c>
      <c r="N237" s="794" t="s">
        <v>486</v>
      </c>
      <c r="O237" s="419" t="s">
        <v>485</v>
      </c>
      <c r="P237" s="419"/>
      <c r="Q237" s="775"/>
    </row>
    <row r="238" spans="1:17" s="127" customFormat="1" ht="18.75" customHeight="1">
      <c r="A238" s="646">
        <f t="shared" si="4"/>
        <v>40242.166666666744</v>
      </c>
      <c r="B238" s="725" t="s">
        <v>89</v>
      </c>
      <c r="C238" s="681">
        <v>0</v>
      </c>
      <c r="D238" s="561"/>
      <c r="E238" s="556"/>
      <c r="F238" s="557">
        <v>0.5</v>
      </c>
      <c r="G238" s="558"/>
      <c r="H238" s="559"/>
      <c r="I238" s="560"/>
      <c r="J238" s="441"/>
      <c r="K238" s="442"/>
      <c r="L238" s="443"/>
      <c r="M238" s="755" t="s">
        <v>443</v>
      </c>
      <c r="N238" s="794" t="s">
        <v>486</v>
      </c>
      <c r="O238" s="419" t="s">
        <v>485</v>
      </c>
      <c r="P238" s="419"/>
      <c r="Q238" s="775"/>
    </row>
    <row r="239" spans="1:17" s="127" customFormat="1" ht="18.75" customHeight="1">
      <c r="A239" s="646">
        <f t="shared" si="4"/>
        <v>40242.18750000008</v>
      </c>
      <c r="B239" s="725" t="s">
        <v>90</v>
      </c>
      <c r="C239" s="681">
        <v>0</v>
      </c>
      <c r="D239" s="561"/>
      <c r="E239" s="556"/>
      <c r="F239" s="557">
        <v>4</v>
      </c>
      <c r="G239" s="558"/>
      <c r="H239" s="434"/>
      <c r="I239" s="435"/>
      <c r="J239" s="441"/>
      <c r="K239" s="442"/>
      <c r="L239" s="443"/>
      <c r="M239" s="755" t="s">
        <v>443</v>
      </c>
      <c r="N239" s="794" t="s">
        <v>486</v>
      </c>
      <c r="O239" s="419" t="s">
        <v>485</v>
      </c>
      <c r="P239" s="419"/>
      <c r="Q239" s="775"/>
    </row>
    <row r="240" spans="1:17" s="127" customFormat="1" ht="18.75" customHeight="1">
      <c r="A240" s="646">
        <f t="shared" si="4"/>
        <v>40242.354166666744</v>
      </c>
      <c r="B240" s="725" t="s">
        <v>91</v>
      </c>
      <c r="C240" s="681">
        <v>0</v>
      </c>
      <c r="D240" s="561"/>
      <c r="E240" s="556"/>
      <c r="F240" s="557">
        <v>0.5</v>
      </c>
      <c r="G240" s="558"/>
      <c r="H240" s="559"/>
      <c r="I240" s="560"/>
      <c r="J240" s="441"/>
      <c r="K240" s="442"/>
      <c r="L240" s="443"/>
      <c r="M240" s="755" t="s">
        <v>443</v>
      </c>
      <c r="N240" s="794" t="s">
        <v>486</v>
      </c>
      <c r="O240" s="419" t="s">
        <v>485</v>
      </c>
      <c r="P240" s="419"/>
      <c r="Q240" s="775"/>
    </row>
    <row r="241" spans="1:17" s="127" customFormat="1" ht="18.75" customHeight="1">
      <c r="A241" s="646">
        <f t="shared" si="4"/>
        <v>40242.37500000008</v>
      </c>
      <c r="B241" s="725" t="s">
        <v>92</v>
      </c>
      <c r="C241" s="681">
        <v>0</v>
      </c>
      <c r="D241" s="561"/>
      <c r="E241" s="556"/>
      <c r="F241" s="557">
        <v>1</v>
      </c>
      <c r="G241" s="558"/>
      <c r="H241" s="559"/>
      <c r="I241" s="560"/>
      <c r="J241" s="441"/>
      <c r="K241" s="442"/>
      <c r="L241" s="443"/>
      <c r="M241" s="755" t="s">
        <v>443</v>
      </c>
      <c r="N241" s="794" t="s">
        <v>486</v>
      </c>
      <c r="O241" s="419" t="s">
        <v>485</v>
      </c>
      <c r="P241" s="419"/>
      <c r="Q241" s="775"/>
    </row>
    <row r="242" spans="1:17" s="127" customFormat="1" ht="18.75" customHeight="1">
      <c r="A242" s="646">
        <f t="shared" si="4"/>
        <v>40242.416666666744</v>
      </c>
      <c r="B242" s="725" t="s">
        <v>93</v>
      </c>
      <c r="C242" s="681">
        <v>0</v>
      </c>
      <c r="D242" s="561"/>
      <c r="E242" s="556"/>
      <c r="F242" s="557">
        <v>0.5</v>
      </c>
      <c r="G242" s="558"/>
      <c r="H242" s="559"/>
      <c r="I242" s="560"/>
      <c r="J242" s="441"/>
      <c r="K242" s="442"/>
      <c r="L242" s="443"/>
      <c r="M242" s="755" t="s">
        <v>443</v>
      </c>
      <c r="N242" s="794" t="s">
        <v>486</v>
      </c>
      <c r="O242" s="419" t="s">
        <v>485</v>
      </c>
      <c r="P242" s="419"/>
      <c r="Q242" s="775"/>
    </row>
    <row r="243" spans="1:17" s="127" customFormat="1" ht="18.75" customHeight="1">
      <c r="A243" s="646">
        <f t="shared" si="4"/>
        <v>40242.43750000008</v>
      </c>
      <c r="B243" s="725" t="s">
        <v>392</v>
      </c>
      <c r="C243" s="681">
        <v>0</v>
      </c>
      <c r="D243" s="561"/>
      <c r="E243" s="556"/>
      <c r="F243" s="557">
        <v>1.5</v>
      </c>
      <c r="G243" s="558"/>
      <c r="H243" s="559"/>
      <c r="I243" s="560"/>
      <c r="J243" s="441"/>
      <c r="K243" s="442"/>
      <c r="L243" s="443"/>
      <c r="M243" s="755" t="s">
        <v>443</v>
      </c>
      <c r="N243" s="794" t="s">
        <v>486</v>
      </c>
      <c r="O243" s="419" t="s">
        <v>485</v>
      </c>
      <c r="P243" s="419"/>
      <c r="Q243" s="775"/>
    </row>
    <row r="244" spans="1:17" s="127" customFormat="1" ht="18.75" customHeight="1">
      <c r="A244" s="646">
        <f t="shared" si="4"/>
        <v>40242.50000000008</v>
      </c>
      <c r="B244" s="725" t="s">
        <v>94</v>
      </c>
      <c r="C244" s="681">
        <v>0</v>
      </c>
      <c r="D244" s="561"/>
      <c r="E244" s="556"/>
      <c r="F244" s="557">
        <v>0.5</v>
      </c>
      <c r="G244" s="558"/>
      <c r="H244" s="559"/>
      <c r="I244" s="560"/>
      <c r="J244" s="441"/>
      <c r="K244" s="442"/>
      <c r="L244" s="443"/>
      <c r="M244" s="755" t="s">
        <v>443</v>
      </c>
      <c r="N244" s="794" t="s">
        <v>486</v>
      </c>
      <c r="O244" s="419" t="s">
        <v>485</v>
      </c>
      <c r="P244" s="419"/>
      <c r="Q244" s="775"/>
    </row>
    <row r="245" spans="1:17" s="127" customFormat="1" ht="18.75" customHeight="1">
      <c r="A245" s="646">
        <f t="shared" si="4"/>
        <v>40242.520833333416</v>
      </c>
      <c r="B245" s="725" t="s">
        <v>469</v>
      </c>
      <c r="C245" s="681">
        <v>0</v>
      </c>
      <c r="D245" s="561"/>
      <c r="E245" s="556"/>
      <c r="F245" s="557">
        <v>0.5</v>
      </c>
      <c r="G245" s="558"/>
      <c r="H245" s="559"/>
      <c r="I245" s="560"/>
      <c r="J245" s="441"/>
      <c r="K245" s="442"/>
      <c r="L245" s="443"/>
      <c r="M245" s="755" t="s">
        <v>443</v>
      </c>
      <c r="N245" s="794" t="s">
        <v>486</v>
      </c>
      <c r="O245" s="419" t="s">
        <v>485</v>
      </c>
      <c r="P245" s="419"/>
      <c r="Q245" s="775"/>
    </row>
    <row r="246" spans="1:17" s="127" customFormat="1" ht="18.75" customHeight="1">
      <c r="A246" s="646">
        <f t="shared" si="4"/>
        <v>40242.54166666675</v>
      </c>
      <c r="B246" s="725" t="s">
        <v>95</v>
      </c>
      <c r="C246" s="681">
        <v>0</v>
      </c>
      <c r="D246" s="561"/>
      <c r="E246" s="556"/>
      <c r="F246" s="557">
        <v>0.5</v>
      </c>
      <c r="G246" s="558"/>
      <c r="H246" s="559"/>
      <c r="I246" s="560"/>
      <c r="J246" s="441"/>
      <c r="K246" s="442"/>
      <c r="L246" s="443"/>
      <c r="M246" s="755" t="s">
        <v>443</v>
      </c>
      <c r="N246" s="794" t="s">
        <v>486</v>
      </c>
      <c r="O246" s="419" t="s">
        <v>485</v>
      </c>
      <c r="P246" s="419"/>
      <c r="Q246" s="775"/>
    </row>
    <row r="247" spans="1:17" s="127" customFormat="1" ht="18.75" customHeight="1">
      <c r="A247" s="646">
        <f t="shared" si="4"/>
        <v>40242.56250000009</v>
      </c>
      <c r="B247" s="725" t="s">
        <v>96</v>
      </c>
      <c r="C247" s="681">
        <v>0</v>
      </c>
      <c r="D247" s="561"/>
      <c r="E247" s="556"/>
      <c r="F247" s="557">
        <v>0.5</v>
      </c>
      <c r="G247" s="558"/>
      <c r="H247" s="434"/>
      <c r="I247" s="435"/>
      <c r="J247" s="441"/>
      <c r="K247" s="442"/>
      <c r="L247" s="443"/>
      <c r="M247" s="755" t="s">
        <v>443</v>
      </c>
      <c r="N247" s="794" t="s">
        <v>486</v>
      </c>
      <c r="O247" s="419" t="s">
        <v>485</v>
      </c>
      <c r="P247" s="419"/>
      <c r="Q247" s="775"/>
    </row>
    <row r="248" spans="1:17" s="127" customFormat="1" ht="25.5" customHeight="1">
      <c r="A248" s="646">
        <f t="shared" si="4"/>
        <v>40242.58333333342</v>
      </c>
      <c r="B248" s="725" t="s">
        <v>97</v>
      </c>
      <c r="C248" s="681">
        <v>0</v>
      </c>
      <c r="D248" s="561"/>
      <c r="E248" s="556"/>
      <c r="F248" s="557">
        <v>0.5</v>
      </c>
      <c r="G248" s="558"/>
      <c r="H248" s="434"/>
      <c r="I248" s="435"/>
      <c r="J248" s="441"/>
      <c r="K248" s="442"/>
      <c r="L248" s="443"/>
      <c r="M248" s="755" t="s">
        <v>443</v>
      </c>
      <c r="N248" s="794" t="s">
        <v>486</v>
      </c>
      <c r="O248" s="419" t="s">
        <v>485</v>
      </c>
      <c r="P248" s="419"/>
      <c r="Q248" s="775"/>
    </row>
    <row r="249" spans="1:17" s="127" customFormat="1" ht="18.75" customHeight="1">
      <c r="A249" s="646">
        <f t="shared" si="4"/>
        <v>40242.60416666676</v>
      </c>
      <c r="B249" s="725" t="s">
        <v>98</v>
      </c>
      <c r="C249" s="681">
        <v>0</v>
      </c>
      <c r="D249" s="561"/>
      <c r="E249" s="556"/>
      <c r="F249" s="557">
        <v>1</v>
      </c>
      <c r="G249" s="558"/>
      <c r="H249" s="559"/>
      <c r="I249" s="560"/>
      <c r="J249" s="441"/>
      <c r="K249" s="442"/>
      <c r="L249" s="443"/>
      <c r="M249" s="755" t="s">
        <v>443</v>
      </c>
      <c r="N249" s="794" t="s">
        <v>486</v>
      </c>
      <c r="O249" s="419" t="s">
        <v>485</v>
      </c>
      <c r="P249" s="419"/>
      <c r="Q249" s="775"/>
    </row>
    <row r="250" spans="1:17" s="127" customFormat="1" ht="18.75" customHeight="1">
      <c r="A250" s="646">
        <f t="shared" si="4"/>
        <v>40242.64583333342</v>
      </c>
      <c r="B250" s="725" t="s">
        <v>99</v>
      </c>
      <c r="C250" s="681">
        <v>0</v>
      </c>
      <c r="D250" s="561"/>
      <c r="E250" s="556"/>
      <c r="F250" s="557">
        <v>2.5</v>
      </c>
      <c r="G250" s="558"/>
      <c r="H250" s="434"/>
      <c r="I250" s="435"/>
      <c r="J250" s="441"/>
      <c r="K250" s="442"/>
      <c r="L250" s="443"/>
      <c r="M250" s="755" t="s">
        <v>443</v>
      </c>
      <c r="N250" s="794" t="s">
        <v>486</v>
      </c>
      <c r="O250" s="419" t="s">
        <v>485</v>
      </c>
      <c r="P250" s="419"/>
      <c r="Q250" s="775"/>
    </row>
    <row r="251" spans="1:17" s="127" customFormat="1" ht="18.75" customHeight="1">
      <c r="A251" s="646">
        <f t="shared" si="4"/>
        <v>40242.75000000009</v>
      </c>
      <c r="B251" s="725" t="s">
        <v>100</v>
      </c>
      <c r="C251" s="681">
        <v>0</v>
      </c>
      <c r="D251" s="561"/>
      <c r="E251" s="556"/>
      <c r="F251" s="557">
        <v>0.5</v>
      </c>
      <c r="G251" s="558"/>
      <c r="H251" s="434"/>
      <c r="I251" s="435"/>
      <c r="J251" s="441"/>
      <c r="K251" s="442"/>
      <c r="L251" s="443"/>
      <c r="M251" s="755" t="s">
        <v>443</v>
      </c>
      <c r="N251" s="794" t="s">
        <v>486</v>
      </c>
      <c r="O251" s="419" t="s">
        <v>485</v>
      </c>
      <c r="P251" s="419"/>
      <c r="Q251" s="775"/>
    </row>
    <row r="252" spans="1:17" s="127" customFormat="1" ht="18.75" customHeight="1">
      <c r="A252" s="646">
        <f t="shared" si="4"/>
        <v>40242.77083333342</v>
      </c>
      <c r="B252" s="725" t="s">
        <v>469</v>
      </c>
      <c r="C252" s="681">
        <v>0</v>
      </c>
      <c r="D252" s="561"/>
      <c r="E252" s="556"/>
      <c r="F252" s="557">
        <v>0.5</v>
      </c>
      <c r="G252" s="558"/>
      <c r="H252" s="434"/>
      <c r="I252" s="435"/>
      <c r="J252" s="441"/>
      <c r="K252" s="442"/>
      <c r="L252" s="443"/>
      <c r="M252" s="755" t="s">
        <v>443</v>
      </c>
      <c r="N252" s="794" t="s">
        <v>486</v>
      </c>
      <c r="O252" s="419" t="s">
        <v>485</v>
      </c>
      <c r="P252" s="419"/>
      <c r="Q252" s="775"/>
    </row>
    <row r="253" spans="1:17" s="127" customFormat="1" ht="18.75" customHeight="1">
      <c r="A253" s="646">
        <f t="shared" si="4"/>
        <v>40242.79166666676</v>
      </c>
      <c r="B253" s="725" t="s">
        <v>101</v>
      </c>
      <c r="C253" s="681">
        <v>0</v>
      </c>
      <c r="D253" s="561"/>
      <c r="E253" s="556"/>
      <c r="F253" s="557">
        <v>0.5</v>
      </c>
      <c r="G253" s="558"/>
      <c r="H253" s="434"/>
      <c r="I253" s="435"/>
      <c r="J253" s="441"/>
      <c r="K253" s="442"/>
      <c r="L253" s="443"/>
      <c r="M253" s="755" t="s">
        <v>443</v>
      </c>
      <c r="N253" s="794" t="s">
        <v>486</v>
      </c>
      <c r="O253" s="419" t="s">
        <v>485</v>
      </c>
      <c r="P253" s="419"/>
      <c r="Q253" s="775"/>
    </row>
    <row r="254" spans="1:17" s="127" customFormat="1" ht="18.75" customHeight="1">
      <c r="A254" s="646">
        <f t="shared" si="4"/>
        <v>40242.812500000095</v>
      </c>
      <c r="B254" s="725" t="s">
        <v>102</v>
      </c>
      <c r="C254" s="681">
        <v>0</v>
      </c>
      <c r="D254" s="561"/>
      <c r="E254" s="556"/>
      <c r="F254" s="557">
        <v>3.5</v>
      </c>
      <c r="G254" s="558"/>
      <c r="H254" s="559"/>
      <c r="I254" s="560"/>
      <c r="J254" s="441"/>
      <c r="K254" s="442"/>
      <c r="L254" s="443"/>
      <c r="M254" s="755" t="s">
        <v>443</v>
      </c>
      <c r="N254" s="794" t="s">
        <v>486</v>
      </c>
      <c r="O254" s="419" t="s">
        <v>485</v>
      </c>
      <c r="P254" s="419"/>
      <c r="Q254" s="775"/>
    </row>
    <row r="255" spans="1:17" s="127" customFormat="1" ht="18.75" customHeight="1">
      <c r="A255" s="646">
        <f t="shared" si="4"/>
        <v>40242.95833333343</v>
      </c>
      <c r="B255" s="725" t="s">
        <v>30</v>
      </c>
      <c r="C255" s="681">
        <v>0</v>
      </c>
      <c r="D255" s="561"/>
      <c r="E255" s="556"/>
      <c r="F255" s="557">
        <v>0.5</v>
      </c>
      <c r="G255" s="558"/>
      <c r="H255" s="434"/>
      <c r="I255" s="435"/>
      <c r="J255" s="441"/>
      <c r="K255" s="442"/>
      <c r="L255" s="443"/>
      <c r="M255" s="755" t="s">
        <v>443</v>
      </c>
      <c r="N255" s="794" t="s">
        <v>486</v>
      </c>
      <c r="O255" s="419" t="s">
        <v>485</v>
      </c>
      <c r="P255" s="419"/>
      <c r="Q255" s="775"/>
    </row>
    <row r="256" spans="1:17" s="127" customFormat="1" ht="18.75" customHeight="1">
      <c r="A256" s="644">
        <f t="shared" si="4"/>
        <v>40242.979166666766</v>
      </c>
      <c r="B256" s="720" t="s">
        <v>524</v>
      </c>
      <c r="C256" s="677">
        <v>0</v>
      </c>
      <c r="D256" s="517"/>
      <c r="E256" s="518"/>
      <c r="F256" s="519">
        <v>0.5</v>
      </c>
      <c r="G256" s="515"/>
      <c r="H256" s="516"/>
      <c r="I256" s="520"/>
      <c r="J256" s="337"/>
      <c r="K256" s="340"/>
      <c r="L256" s="341"/>
      <c r="M256" s="753" t="s">
        <v>443</v>
      </c>
      <c r="N256" s="784" t="s">
        <v>486</v>
      </c>
      <c r="O256" s="353" t="s">
        <v>485</v>
      </c>
      <c r="P256" s="353"/>
      <c r="Q256" s="786"/>
    </row>
    <row r="257" spans="1:17" s="127" customFormat="1" ht="18.75" customHeight="1">
      <c r="A257" s="646">
        <f t="shared" si="4"/>
        <v>40243.0000000001</v>
      </c>
      <c r="B257" s="725" t="s">
        <v>103</v>
      </c>
      <c r="C257" s="681">
        <v>0</v>
      </c>
      <c r="D257" s="561"/>
      <c r="E257" s="556"/>
      <c r="F257" s="557">
        <v>0.5</v>
      </c>
      <c r="G257" s="558"/>
      <c r="H257" s="434"/>
      <c r="I257" s="435"/>
      <c r="J257" s="441"/>
      <c r="K257" s="442"/>
      <c r="L257" s="443"/>
      <c r="M257" s="755" t="s">
        <v>443</v>
      </c>
      <c r="N257" s="794" t="s">
        <v>486</v>
      </c>
      <c r="O257" s="419" t="s">
        <v>485</v>
      </c>
      <c r="P257" s="419"/>
      <c r="Q257" s="775"/>
    </row>
    <row r="258" spans="1:17" s="127" customFormat="1" ht="41.25" customHeight="1">
      <c r="A258" s="646">
        <f t="shared" si="4"/>
        <v>40243.02083333344</v>
      </c>
      <c r="B258" s="725" t="s">
        <v>104</v>
      </c>
      <c r="C258" s="681">
        <v>0</v>
      </c>
      <c r="D258" s="561"/>
      <c r="E258" s="556"/>
      <c r="F258" s="557">
        <v>1</v>
      </c>
      <c r="G258" s="558"/>
      <c r="H258" s="434"/>
      <c r="I258" s="435"/>
      <c r="J258" s="441"/>
      <c r="K258" s="442"/>
      <c r="L258" s="443"/>
      <c r="M258" s="755" t="s">
        <v>443</v>
      </c>
      <c r="N258" s="794" t="s">
        <v>486</v>
      </c>
      <c r="O258" s="419" t="s">
        <v>485</v>
      </c>
      <c r="P258" s="419"/>
      <c r="Q258" s="775"/>
    </row>
    <row r="259" spans="1:17" s="127" customFormat="1" ht="18.75" customHeight="1">
      <c r="A259" s="646">
        <f t="shared" si="4"/>
        <v>40243.0625000001</v>
      </c>
      <c r="B259" s="725" t="s">
        <v>526</v>
      </c>
      <c r="C259" s="681">
        <v>0</v>
      </c>
      <c r="D259" s="561"/>
      <c r="E259" s="556"/>
      <c r="F259" s="557">
        <v>0.5</v>
      </c>
      <c r="G259" s="558"/>
      <c r="H259" s="434"/>
      <c r="I259" s="435"/>
      <c r="J259" s="441"/>
      <c r="K259" s="442"/>
      <c r="L259" s="443"/>
      <c r="M259" s="755" t="s">
        <v>443</v>
      </c>
      <c r="N259" s="794" t="s">
        <v>486</v>
      </c>
      <c r="O259" s="419" t="s">
        <v>485</v>
      </c>
      <c r="P259" s="419"/>
      <c r="Q259" s="775"/>
    </row>
    <row r="260" spans="1:17" s="127" customFormat="1" ht="18.75" customHeight="1">
      <c r="A260" s="646">
        <f t="shared" si="4"/>
        <v>40243.08333333344</v>
      </c>
      <c r="B260" s="725" t="s">
        <v>105</v>
      </c>
      <c r="C260" s="681">
        <v>0</v>
      </c>
      <c r="D260" s="561"/>
      <c r="E260" s="556"/>
      <c r="F260" s="557">
        <v>0.5</v>
      </c>
      <c r="G260" s="558"/>
      <c r="H260" s="559"/>
      <c r="I260" s="560"/>
      <c r="J260" s="441"/>
      <c r="K260" s="442"/>
      <c r="L260" s="443"/>
      <c r="M260" s="755" t="s">
        <v>443</v>
      </c>
      <c r="N260" s="794" t="s">
        <v>486</v>
      </c>
      <c r="O260" s="419" t="s">
        <v>485</v>
      </c>
      <c r="P260" s="419"/>
      <c r="Q260" s="775"/>
    </row>
    <row r="261" spans="1:17" s="127" customFormat="1" ht="78" customHeight="1">
      <c r="A261" s="646">
        <f t="shared" si="4"/>
        <v>40243.10416666677</v>
      </c>
      <c r="B261" s="725" t="s">
        <v>106</v>
      </c>
      <c r="C261" s="681">
        <v>0</v>
      </c>
      <c r="D261" s="561"/>
      <c r="E261" s="556"/>
      <c r="F261" s="557">
        <v>0.5</v>
      </c>
      <c r="G261" s="558"/>
      <c r="H261" s="434"/>
      <c r="I261" s="435"/>
      <c r="J261" s="441"/>
      <c r="K261" s="442"/>
      <c r="L261" s="443"/>
      <c r="M261" s="755" t="s">
        <v>443</v>
      </c>
      <c r="N261" s="794" t="s">
        <v>486</v>
      </c>
      <c r="O261" s="419" t="s">
        <v>485</v>
      </c>
      <c r="P261" s="419"/>
      <c r="Q261" s="775"/>
    </row>
    <row r="262" spans="1:17" s="127" customFormat="1" ht="18.75" customHeight="1">
      <c r="A262" s="646">
        <f t="shared" si="4"/>
        <v>40243.12500000011</v>
      </c>
      <c r="B262" s="725" t="s">
        <v>412</v>
      </c>
      <c r="C262" s="681">
        <v>0</v>
      </c>
      <c r="D262" s="561"/>
      <c r="E262" s="556"/>
      <c r="F262" s="557">
        <v>1</v>
      </c>
      <c r="G262" s="558"/>
      <c r="H262" s="434"/>
      <c r="I262" s="435"/>
      <c r="J262" s="441"/>
      <c r="K262" s="442"/>
      <c r="L262" s="443"/>
      <c r="M262" s="755" t="s">
        <v>443</v>
      </c>
      <c r="N262" s="794" t="s">
        <v>486</v>
      </c>
      <c r="O262" s="419" t="s">
        <v>485</v>
      </c>
      <c r="P262" s="419"/>
      <c r="Q262" s="775"/>
    </row>
    <row r="263" spans="1:17" s="127" customFormat="1" ht="18.75" customHeight="1">
      <c r="A263" s="646">
        <f t="shared" si="4"/>
        <v>40243.16666666677</v>
      </c>
      <c r="B263" s="725" t="s">
        <v>107</v>
      </c>
      <c r="C263" s="681">
        <v>0</v>
      </c>
      <c r="D263" s="561"/>
      <c r="E263" s="556"/>
      <c r="F263" s="557">
        <v>1.5</v>
      </c>
      <c r="G263" s="558"/>
      <c r="H263" s="434"/>
      <c r="I263" s="435"/>
      <c r="J263" s="441"/>
      <c r="K263" s="442"/>
      <c r="L263" s="443"/>
      <c r="M263" s="755" t="s">
        <v>443</v>
      </c>
      <c r="N263" s="794" t="s">
        <v>486</v>
      </c>
      <c r="O263" s="419" t="s">
        <v>485</v>
      </c>
      <c r="P263" s="419"/>
      <c r="Q263" s="775"/>
    </row>
    <row r="264" spans="1:17" s="127" customFormat="1" ht="18.75" customHeight="1">
      <c r="A264" s="646">
        <f t="shared" si="4"/>
        <v>40243.22916666677</v>
      </c>
      <c r="B264" s="725" t="s">
        <v>108</v>
      </c>
      <c r="C264" s="681">
        <v>0</v>
      </c>
      <c r="D264" s="561"/>
      <c r="E264" s="556"/>
      <c r="F264" s="557">
        <v>1</v>
      </c>
      <c r="G264" s="558"/>
      <c r="H264" s="434"/>
      <c r="I264" s="435"/>
      <c r="J264" s="441"/>
      <c r="K264" s="442"/>
      <c r="L264" s="443"/>
      <c r="M264" s="755" t="s">
        <v>443</v>
      </c>
      <c r="N264" s="794" t="s">
        <v>486</v>
      </c>
      <c r="O264" s="419" t="s">
        <v>485</v>
      </c>
      <c r="P264" s="419"/>
      <c r="Q264" s="775"/>
    </row>
    <row r="265" spans="1:17" s="127" customFormat="1" ht="18.75" customHeight="1">
      <c r="A265" s="646">
        <f t="shared" si="4"/>
        <v>40243.27083333344</v>
      </c>
      <c r="B265" s="725" t="s">
        <v>109</v>
      </c>
      <c r="C265" s="681">
        <v>0</v>
      </c>
      <c r="D265" s="561"/>
      <c r="E265" s="556"/>
      <c r="F265" s="557">
        <v>1</v>
      </c>
      <c r="G265" s="558"/>
      <c r="H265" s="434"/>
      <c r="I265" s="435"/>
      <c r="J265" s="441"/>
      <c r="K265" s="442"/>
      <c r="L265" s="443"/>
      <c r="M265" s="755" t="s">
        <v>443</v>
      </c>
      <c r="N265" s="794" t="s">
        <v>486</v>
      </c>
      <c r="O265" s="419" t="s">
        <v>485</v>
      </c>
      <c r="P265" s="419"/>
      <c r="Q265" s="775"/>
    </row>
    <row r="266" spans="1:17" s="127" customFormat="1" ht="18.75" customHeight="1">
      <c r="A266" s="646">
        <f t="shared" si="4"/>
        <v>40243.3125000001</v>
      </c>
      <c r="B266" s="725" t="s">
        <v>110</v>
      </c>
      <c r="C266" s="681">
        <v>0</v>
      </c>
      <c r="D266" s="561"/>
      <c r="E266" s="556"/>
      <c r="F266" s="557">
        <v>1.5</v>
      </c>
      <c r="G266" s="558"/>
      <c r="H266" s="434"/>
      <c r="I266" s="435"/>
      <c r="J266" s="441"/>
      <c r="K266" s="442"/>
      <c r="L266" s="443"/>
      <c r="M266" s="755" t="s">
        <v>443</v>
      </c>
      <c r="N266" s="794" t="s">
        <v>486</v>
      </c>
      <c r="O266" s="419" t="s">
        <v>485</v>
      </c>
      <c r="P266" s="419"/>
      <c r="Q266" s="775"/>
    </row>
    <row r="267" spans="1:17" s="127" customFormat="1" ht="18.75" customHeight="1">
      <c r="A267" s="646">
        <f t="shared" si="4"/>
        <v>40243.3750000001</v>
      </c>
      <c r="B267" s="725" t="s">
        <v>111</v>
      </c>
      <c r="C267" s="681">
        <v>0</v>
      </c>
      <c r="D267" s="561">
        <v>3.5</v>
      </c>
      <c r="E267" s="556"/>
      <c r="F267" s="557">
        <v>2.5</v>
      </c>
      <c r="G267" s="558"/>
      <c r="H267" s="434"/>
      <c r="I267" s="435"/>
      <c r="J267" s="441"/>
      <c r="K267" s="442"/>
      <c r="L267" s="443"/>
      <c r="M267" s="755" t="s">
        <v>443</v>
      </c>
      <c r="N267" s="794" t="s">
        <v>486</v>
      </c>
      <c r="O267" s="419" t="s">
        <v>485</v>
      </c>
      <c r="P267" s="419"/>
      <c r="Q267" s="775"/>
    </row>
    <row r="268" spans="1:17" s="127" customFormat="1" ht="18.75" customHeight="1">
      <c r="A268" s="646">
        <f t="shared" si="4"/>
        <v>40243.479166666766</v>
      </c>
      <c r="B268" s="725" t="s">
        <v>112</v>
      </c>
      <c r="C268" s="681">
        <v>0</v>
      </c>
      <c r="D268" s="561">
        <v>0.5</v>
      </c>
      <c r="E268" s="556"/>
      <c r="F268" s="557">
        <v>2</v>
      </c>
      <c r="G268" s="558"/>
      <c r="H268" s="559"/>
      <c r="I268" s="560"/>
      <c r="J268" s="441"/>
      <c r="K268" s="442"/>
      <c r="L268" s="443"/>
      <c r="M268" s="755" t="s">
        <v>443</v>
      </c>
      <c r="N268" s="794" t="s">
        <v>486</v>
      </c>
      <c r="O268" s="419" t="s">
        <v>485</v>
      </c>
      <c r="P268" s="419"/>
      <c r="Q268" s="775"/>
    </row>
    <row r="269" spans="1:17" s="127" customFormat="1" ht="18.75" customHeight="1">
      <c r="A269" s="646">
        <f t="shared" si="4"/>
        <v>40243.5625000001</v>
      </c>
      <c r="B269" s="725" t="s">
        <v>113</v>
      </c>
      <c r="C269" s="681">
        <v>0</v>
      </c>
      <c r="D269" s="561">
        <v>7.5</v>
      </c>
      <c r="E269" s="556"/>
      <c r="F269" s="557">
        <v>9</v>
      </c>
      <c r="G269" s="558"/>
      <c r="H269" s="559"/>
      <c r="I269" s="560"/>
      <c r="J269" s="441"/>
      <c r="K269" s="442"/>
      <c r="L269" s="443"/>
      <c r="M269" s="755" t="s">
        <v>443</v>
      </c>
      <c r="N269" s="794" t="s">
        <v>486</v>
      </c>
      <c r="O269" s="419" t="s">
        <v>485</v>
      </c>
      <c r="P269" s="419"/>
      <c r="Q269" s="775"/>
    </row>
    <row r="270" spans="1:17" s="127" customFormat="1" ht="18.75" customHeight="1">
      <c r="A270" s="646">
        <f t="shared" si="4"/>
        <v>40243.9375000001</v>
      </c>
      <c r="B270" s="725" t="s">
        <v>114</v>
      </c>
      <c r="C270" s="681">
        <v>0</v>
      </c>
      <c r="D270" s="561">
        <v>0.5</v>
      </c>
      <c r="E270" s="556"/>
      <c r="F270" s="557">
        <v>0.5</v>
      </c>
      <c r="G270" s="558"/>
      <c r="H270" s="559"/>
      <c r="I270" s="560"/>
      <c r="J270" s="441"/>
      <c r="K270" s="442"/>
      <c r="L270" s="443"/>
      <c r="M270" s="755" t="s">
        <v>443</v>
      </c>
      <c r="N270" s="794" t="s">
        <v>486</v>
      </c>
      <c r="O270" s="419" t="s">
        <v>485</v>
      </c>
      <c r="P270" s="419"/>
      <c r="Q270" s="775"/>
    </row>
    <row r="271" spans="1:17" s="127" customFormat="1" ht="18.75" customHeight="1">
      <c r="A271" s="646">
        <f t="shared" si="4"/>
        <v>40243.95833333344</v>
      </c>
      <c r="B271" s="725" t="s">
        <v>115</v>
      </c>
      <c r="C271" s="681">
        <v>0</v>
      </c>
      <c r="D271" s="561">
        <v>1</v>
      </c>
      <c r="E271" s="556"/>
      <c r="F271" s="557">
        <v>0.5</v>
      </c>
      <c r="G271" s="558"/>
      <c r="H271" s="434"/>
      <c r="I271" s="435"/>
      <c r="J271" s="441"/>
      <c r="K271" s="442"/>
      <c r="L271" s="443"/>
      <c r="M271" s="755" t="s">
        <v>443</v>
      </c>
      <c r="N271" s="794" t="s">
        <v>486</v>
      </c>
      <c r="O271" s="419" t="s">
        <v>485</v>
      </c>
      <c r="P271" s="419"/>
      <c r="Q271" s="775"/>
    </row>
    <row r="272" spans="1:17" s="127" customFormat="1" ht="18.75" customHeight="1">
      <c r="A272" s="646">
        <f t="shared" si="4"/>
        <v>40243.97916666677</v>
      </c>
      <c r="B272" s="725" t="s">
        <v>116</v>
      </c>
      <c r="C272" s="681">
        <v>0</v>
      </c>
      <c r="D272" s="561">
        <v>5</v>
      </c>
      <c r="E272" s="556"/>
      <c r="F272" s="557">
        <v>3</v>
      </c>
      <c r="G272" s="558"/>
      <c r="H272" s="434"/>
      <c r="I272" s="435"/>
      <c r="J272" s="441"/>
      <c r="K272" s="442"/>
      <c r="L272" s="443"/>
      <c r="M272" s="755" t="s">
        <v>443</v>
      </c>
      <c r="N272" s="794" t="s">
        <v>486</v>
      </c>
      <c r="O272" s="419" t="s">
        <v>485</v>
      </c>
      <c r="P272" s="419"/>
      <c r="Q272" s="775"/>
    </row>
    <row r="273" spans="1:17" s="127" customFormat="1" ht="38.25" customHeight="1">
      <c r="A273" s="643">
        <f t="shared" si="4"/>
        <v>40244.10416666677</v>
      </c>
      <c r="B273" s="719" t="s">
        <v>117</v>
      </c>
      <c r="C273" s="676">
        <v>0</v>
      </c>
      <c r="D273" s="521">
        <v>1</v>
      </c>
      <c r="E273" s="522"/>
      <c r="F273" s="523">
        <v>0.5</v>
      </c>
      <c r="G273" s="524"/>
      <c r="H273" s="525"/>
      <c r="I273" s="526"/>
      <c r="J273" s="527"/>
      <c r="K273" s="528"/>
      <c r="L273" s="529"/>
      <c r="M273" s="752" t="s">
        <v>443</v>
      </c>
      <c r="N273" s="789" t="s">
        <v>486</v>
      </c>
      <c r="O273" s="530" t="s">
        <v>485</v>
      </c>
      <c r="P273" s="530"/>
      <c r="Q273" s="788"/>
    </row>
    <row r="274" spans="1:17" s="127" customFormat="1" ht="18.75" customHeight="1">
      <c r="A274" s="639">
        <f t="shared" si="4"/>
        <v>40244.12500000011</v>
      </c>
      <c r="B274" s="709" t="s">
        <v>114</v>
      </c>
      <c r="C274" s="669">
        <v>0</v>
      </c>
      <c r="D274" s="456">
        <v>0.5</v>
      </c>
      <c r="E274" s="457"/>
      <c r="F274" s="458">
        <v>0.5</v>
      </c>
      <c r="G274" s="459"/>
      <c r="H274" s="509"/>
      <c r="I274" s="510"/>
      <c r="J274" s="462"/>
      <c r="K274" s="463"/>
      <c r="L274" s="464"/>
      <c r="M274" s="750" t="s">
        <v>443</v>
      </c>
      <c r="N274" s="790" t="s">
        <v>486</v>
      </c>
      <c r="O274" s="465" t="s">
        <v>485</v>
      </c>
      <c r="P274" s="465"/>
      <c r="Q274" s="782"/>
    </row>
    <row r="275" spans="1:17" s="127" customFormat="1" ht="18.75" customHeight="1">
      <c r="A275" s="639">
        <f t="shared" si="4"/>
        <v>40244.145833333445</v>
      </c>
      <c r="B275" s="709" t="s">
        <v>118</v>
      </c>
      <c r="C275" s="669">
        <v>0</v>
      </c>
      <c r="D275" s="456">
        <v>0.5</v>
      </c>
      <c r="E275" s="457"/>
      <c r="F275" s="458">
        <v>0.5</v>
      </c>
      <c r="G275" s="459"/>
      <c r="H275" s="460"/>
      <c r="I275" s="461"/>
      <c r="J275" s="462"/>
      <c r="K275" s="463"/>
      <c r="L275" s="464"/>
      <c r="M275" s="750" t="s">
        <v>443</v>
      </c>
      <c r="N275" s="790" t="s">
        <v>486</v>
      </c>
      <c r="O275" s="465" t="s">
        <v>485</v>
      </c>
      <c r="P275" s="465"/>
      <c r="Q275" s="782"/>
    </row>
    <row r="276" spans="1:17" s="127" customFormat="1" ht="18.75" customHeight="1">
      <c r="A276" s="639">
        <f t="shared" si="4"/>
        <v>40244.16666666678</v>
      </c>
      <c r="B276" s="709" t="s">
        <v>119</v>
      </c>
      <c r="C276" s="669">
        <v>0</v>
      </c>
      <c r="D276" s="456">
        <v>0.5</v>
      </c>
      <c r="E276" s="457"/>
      <c r="F276" s="458">
        <v>0.5</v>
      </c>
      <c r="G276" s="459"/>
      <c r="H276" s="460"/>
      <c r="I276" s="461"/>
      <c r="J276" s="462"/>
      <c r="K276" s="463"/>
      <c r="L276" s="464"/>
      <c r="M276" s="750" t="s">
        <v>443</v>
      </c>
      <c r="N276" s="790" t="s">
        <v>488</v>
      </c>
      <c r="O276" s="465" t="s">
        <v>552</v>
      </c>
      <c r="P276" s="465"/>
      <c r="Q276" s="782"/>
    </row>
    <row r="277" spans="1:17" s="127" customFormat="1" ht="18.75" customHeight="1">
      <c r="A277" s="639">
        <f t="shared" si="4"/>
        <v>40244.18750000012</v>
      </c>
      <c r="B277" s="709" t="s">
        <v>120</v>
      </c>
      <c r="C277" s="669">
        <v>0</v>
      </c>
      <c r="D277" s="456">
        <v>1</v>
      </c>
      <c r="E277" s="457"/>
      <c r="F277" s="458">
        <v>1</v>
      </c>
      <c r="G277" s="459"/>
      <c r="H277" s="509"/>
      <c r="I277" s="510"/>
      <c r="J277" s="462"/>
      <c r="K277" s="463"/>
      <c r="L277" s="464"/>
      <c r="M277" s="750" t="s">
        <v>443</v>
      </c>
      <c r="N277" s="790" t="s">
        <v>488</v>
      </c>
      <c r="O277" s="465" t="s">
        <v>552</v>
      </c>
      <c r="P277" s="465"/>
      <c r="Q277" s="782"/>
    </row>
    <row r="278" spans="1:17" s="127" customFormat="1" ht="18.75" customHeight="1">
      <c r="A278" s="639">
        <f t="shared" si="4"/>
        <v>40244.22916666678</v>
      </c>
      <c r="B278" s="709" t="s">
        <v>121</v>
      </c>
      <c r="C278" s="669">
        <v>0</v>
      </c>
      <c r="D278" s="456"/>
      <c r="E278" s="457"/>
      <c r="F278" s="458">
        <v>0</v>
      </c>
      <c r="G278" s="459"/>
      <c r="H278" s="460"/>
      <c r="I278" s="461"/>
      <c r="J278" s="462"/>
      <c r="K278" s="463"/>
      <c r="L278" s="464"/>
      <c r="M278" s="750"/>
      <c r="N278" s="790"/>
      <c r="O278" s="465"/>
      <c r="P278" s="465"/>
      <c r="Q278" s="782"/>
    </row>
    <row r="279" spans="1:17" s="127" customFormat="1" ht="18.75" customHeight="1">
      <c r="A279" s="639">
        <f t="shared" si="4"/>
        <v>40244.22916666678</v>
      </c>
      <c r="B279" s="721" t="s">
        <v>604</v>
      </c>
      <c r="C279" s="678">
        <v>0</v>
      </c>
      <c r="D279" s="531">
        <v>2.5</v>
      </c>
      <c r="E279" s="457"/>
      <c r="F279" s="458">
        <v>2</v>
      </c>
      <c r="G279" s="459"/>
      <c r="H279" s="509"/>
      <c r="I279" s="510"/>
      <c r="J279" s="462"/>
      <c r="K279" s="463"/>
      <c r="L279" s="464"/>
      <c r="M279" s="750" t="s">
        <v>443</v>
      </c>
      <c r="N279" s="790" t="s">
        <v>488</v>
      </c>
      <c r="O279" s="465" t="s">
        <v>552</v>
      </c>
      <c r="P279" s="465"/>
      <c r="Q279" s="782"/>
    </row>
    <row r="280" spans="1:17" s="127" customFormat="1" ht="18.75" customHeight="1">
      <c r="A280" s="639">
        <f t="shared" si="4"/>
        <v>40244.31250000012</v>
      </c>
      <c r="B280" s="721" t="s">
        <v>122</v>
      </c>
      <c r="C280" s="678">
        <v>0</v>
      </c>
      <c r="D280" s="531">
        <v>2.5</v>
      </c>
      <c r="E280" s="457"/>
      <c r="F280" s="458">
        <v>2.5</v>
      </c>
      <c r="G280" s="459"/>
      <c r="H280" s="509"/>
      <c r="I280" s="510"/>
      <c r="J280" s="462"/>
      <c r="K280" s="463"/>
      <c r="L280" s="464"/>
      <c r="M280" s="750" t="s">
        <v>443</v>
      </c>
      <c r="N280" s="790" t="s">
        <v>488</v>
      </c>
      <c r="O280" s="465" t="s">
        <v>552</v>
      </c>
      <c r="P280" s="465"/>
      <c r="Q280" s="782"/>
    </row>
    <row r="281" spans="1:17" s="127" customFormat="1" ht="18.75" customHeight="1">
      <c r="A281" s="639">
        <f t="shared" si="4"/>
        <v>40244.41666666678</v>
      </c>
      <c r="B281" s="721" t="s">
        <v>604</v>
      </c>
      <c r="C281" s="678">
        <v>0</v>
      </c>
      <c r="D281" s="531">
        <v>2</v>
      </c>
      <c r="E281" s="457"/>
      <c r="F281" s="458">
        <v>2</v>
      </c>
      <c r="G281" s="459"/>
      <c r="H281" s="509"/>
      <c r="I281" s="510"/>
      <c r="J281" s="462"/>
      <c r="K281" s="463"/>
      <c r="L281" s="464"/>
      <c r="M281" s="750" t="s">
        <v>443</v>
      </c>
      <c r="N281" s="790" t="s">
        <v>488</v>
      </c>
      <c r="O281" s="465" t="s">
        <v>552</v>
      </c>
      <c r="P281" s="465"/>
      <c r="Q281" s="782"/>
    </row>
    <row r="282" spans="1:17" s="127" customFormat="1" ht="18.75" customHeight="1">
      <c r="A282" s="639">
        <f t="shared" si="4"/>
        <v>40244.50000000012</v>
      </c>
      <c r="B282" s="721" t="s">
        <v>123</v>
      </c>
      <c r="C282" s="678">
        <v>0</v>
      </c>
      <c r="D282" s="531">
        <v>1.5</v>
      </c>
      <c r="E282" s="457"/>
      <c r="F282" s="458">
        <v>1.5</v>
      </c>
      <c r="G282" s="459"/>
      <c r="H282" s="509"/>
      <c r="I282" s="510"/>
      <c r="J282" s="462"/>
      <c r="K282" s="463"/>
      <c r="L282" s="464"/>
      <c r="M282" s="750" t="s">
        <v>443</v>
      </c>
      <c r="N282" s="790" t="s">
        <v>488</v>
      </c>
      <c r="O282" s="465" t="s">
        <v>552</v>
      </c>
      <c r="P282" s="465"/>
      <c r="Q282" s="782"/>
    </row>
    <row r="283" spans="1:17" s="127" customFormat="1" ht="18.75" customHeight="1">
      <c r="A283" s="639">
        <f t="shared" si="4"/>
        <v>40244.56250000012</v>
      </c>
      <c r="B283" s="721" t="s">
        <v>604</v>
      </c>
      <c r="C283" s="678">
        <v>0</v>
      </c>
      <c r="D283" s="531">
        <v>2.5</v>
      </c>
      <c r="E283" s="457"/>
      <c r="F283" s="458">
        <v>2.5</v>
      </c>
      <c r="G283" s="459"/>
      <c r="H283" s="509"/>
      <c r="I283" s="510"/>
      <c r="J283" s="462"/>
      <c r="K283" s="463"/>
      <c r="L283" s="464"/>
      <c r="M283" s="750" t="s">
        <v>443</v>
      </c>
      <c r="N283" s="790" t="s">
        <v>488</v>
      </c>
      <c r="O283" s="465" t="s">
        <v>552</v>
      </c>
      <c r="P283" s="465"/>
      <c r="Q283" s="782"/>
    </row>
    <row r="284" spans="1:17" s="127" customFormat="1" ht="27" customHeight="1">
      <c r="A284" s="645">
        <f t="shared" si="4"/>
        <v>40244.66666666678</v>
      </c>
      <c r="B284" s="722" t="s">
        <v>124</v>
      </c>
      <c r="C284" s="679">
        <v>0</v>
      </c>
      <c r="D284" s="532">
        <v>1</v>
      </c>
      <c r="E284" s="533"/>
      <c r="F284" s="534">
        <v>1</v>
      </c>
      <c r="G284" s="535"/>
      <c r="H284" s="536"/>
      <c r="I284" s="537"/>
      <c r="J284" s="538"/>
      <c r="K284" s="539"/>
      <c r="L284" s="540"/>
      <c r="M284" s="754" t="s">
        <v>443</v>
      </c>
      <c r="N284" s="791" t="s">
        <v>488</v>
      </c>
      <c r="O284" s="541" t="s">
        <v>552</v>
      </c>
      <c r="P284" s="541"/>
      <c r="Q284" s="792"/>
    </row>
    <row r="285" spans="1:17" s="127" customFormat="1" ht="18.75" customHeight="1">
      <c r="A285" s="639">
        <f t="shared" si="4"/>
        <v>40244.708333333445</v>
      </c>
      <c r="B285" s="709" t="s">
        <v>125</v>
      </c>
      <c r="C285" s="669">
        <v>0</v>
      </c>
      <c r="D285" s="456">
        <v>1</v>
      </c>
      <c r="E285" s="457"/>
      <c r="F285" s="458">
        <v>1</v>
      </c>
      <c r="G285" s="459"/>
      <c r="H285" s="509"/>
      <c r="I285" s="510"/>
      <c r="J285" s="462"/>
      <c r="K285" s="463"/>
      <c r="L285" s="464"/>
      <c r="M285" s="750" t="s">
        <v>443</v>
      </c>
      <c r="N285" s="790" t="s">
        <v>488</v>
      </c>
      <c r="O285" s="465" t="s">
        <v>552</v>
      </c>
      <c r="P285" s="465"/>
      <c r="Q285" s="782"/>
    </row>
    <row r="286" spans="1:17" s="127" customFormat="1" ht="18.75" customHeight="1">
      <c r="A286" s="639">
        <f t="shared" si="4"/>
        <v>40244.75000000011</v>
      </c>
      <c r="B286" s="721" t="s">
        <v>126</v>
      </c>
      <c r="C286" s="678">
        <v>0</v>
      </c>
      <c r="D286" s="531">
        <v>3</v>
      </c>
      <c r="E286" s="457"/>
      <c r="F286" s="458">
        <v>3</v>
      </c>
      <c r="G286" s="459"/>
      <c r="H286" s="509"/>
      <c r="I286" s="510"/>
      <c r="J286" s="462"/>
      <c r="K286" s="463"/>
      <c r="L286" s="464"/>
      <c r="M286" s="750" t="s">
        <v>443</v>
      </c>
      <c r="N286" s="790" t="s">
        <v>488</v>
      </c>
      <c r="O286" s="465" t="s">
        <v>552</v>
      </c>
      <c r="P286" s="465"/>
      <c r="Q286" s="782"/>
    </row>
    <row r="287" spans="1:17" s="127" customFormat="1" ht="18.75" customHeight="1">
      <c r="A287" s="639">
        <f t="shared" si="4"/>
        <v>40244.87500000011</v>
      </c>
      <c r="B287" s="721" t="s">
        <v>127</v>
      </c>
      <c r="C287" s="678">
        <v>0</v>
      </c>
      <c r="D287" s="531">
        <v>3</v>
      </c>
      <c r="E287" s="457"/>
      <c r="F287" s="458">
        <v>3</v>
      </c>
      <c r="G287" s="459"/>
      <c r="H287" s="509"/>
      <c r="I287" s="510"/>
      <c r="J287" s="462"/>
      <c r="K287" s="463"/>
      <c r="L287" s="464"/>
      <c r="M287" s="750" t="s">
        <v>443</v>
      </c>
      <c r="N287" s="790" t="s">
        <v>488</v>
      </c>
      <c r="O287" s="465" t="s">
        <v>552</v>
      </c>
      <c r="P287" s="465"/>
      <c r="Q287" s="782"/>
    </row>
    <row r="288" spans="1:17" s="127" customFormat="1" ht="18.75" customHeight="1">
      <c r="A288" s="639">
        <f t="shared" si="4"/>
        <v>40245.00000000011</v>
      </c>
      <c r="B288" s="721" t="s">
        <v>128</v>
      </c>
      <c r="C288" s="678">
        <v>0</v>
      </c>
      <c r="D288" s="531">
        <v>1</v>
      </c>
      <c r="E288" s="457"/>
      <c r="F288" s="458">
        <v>1</v>
      </c>
      <c r="G288" s="459"/>
      <c r="H288" s="509"/>
      <c r="I288" s="510"/>
      <c r="J288" s="462"/>
      <c r="K288" s="463"/>
      <c r="L288" s="464"/>
      <c r="M288" s="750" t="s">
        <v>443</v>
      </c>
      <c r="N288" s="790" t="s">
        <v>488</v>
      </c>
      <c r="O288" s="465" t="s">
        <v>552</v>
      </c>
      <c r="P288" s="465"/>
      <c r="Q288" s="782"/>
    </row>
    <row r="289" spans="1:17" s="127" customFormat="1" ht="28.5" customHeight="1">
      <c r="A289" s="639">
        <f t="shared" si="4"/>
        <v>40245.04166666677</v>
      </c>
      <c r="B289" s="709" t="s">
        <v>129</v>
      </c>
      <c r="C289" s="669">
        <v>0</v>
      </c>
      <c r="D289" s="456">
        <v>0.5</v>
      </c>
      <c r="E289" s="457"/>
      <c r="F289" s="458">
        <v>0.5</v>
      </c>
      <c r="G289" s="459"/>
      <c r="H289" s="460"/>
      <c r="I289" s="461"/>
      <c r="J289" s="462"/>
      <c r="K289" s="463"/>
      <c r="L289" s="464"/>
      <c r="M289" s="750" t="s">
        <v>443</v>
      </c>
      <c r="N289" s="790" t="s">
        <v>488</v>
      </c>
      <c r="O289" s="465" t="s">
        <v>552</v>
      </c>
      <c r="P289" s="465"/>
      <c r="Q289" s="782"/>
    </row>
    <row r="290" spans="1:17" s="127" customFormat="1" ht="27" customHeight="1">
      <c r="A290" s="639">
        <f t="shared" si="4"/>
        <v>40245.06250000011</v>
      </c>
      <c r="B290" s="721" t="s">
        <v>130</v>
      </c>
      <c r="C290" s="678">
        <v>0</v>
      </c>
      <c r="D290" s="531">
        <v>6</v>
      </c>
      <c r="E290" s="457"/>
      <c r="F290" s="458">
        <v>6.5</v>
      </c>
      <c r="G290" s="459"/>
      <c r="H290" s="460"/>
      <c r="I290" s="461"/>
      <c r="J290" s="462"/>
      <c r="K290" s="463"/>
      <c r="L290" s="464"/>
      <c r="M290" s="750" t="s">
        <v>443</v>
      </c>
      <c r="N290" s="790" t="s">
        <v>488</v>
      </c>
      <c r="O290" s="465" t="s">
        <v>552</v>
      </c>
      <c r="P290" s="465"/>
      <c r="Q290" s="782"/>
    </row>
    <row r="291" spans="1:17" s="127" customFormat="1" ht="18.75" customHeight="1">
      <c r="A291" s="639">
        <f t="shared" si="4"/>
        <v>40245.333333333445</v>
      </c>
      <c r="B291" s="721" t="s">
        <v>131</v>
      </c>
      <c r="C291" s="669"/>
      <c r="D291" s="456"/>
      <c r="E291" s="457"/>
      <c r="F291" s="458"/>
      <c r="G291" s="459"/>
      <c r="H291" s="460"/>
      <c r="I291" s="461"/>
      <c r="J291" s="462"/>
      <c r="K291" s="463"/>
      <c r="L291" s="464"/>
      <c r="M291" s="750" t="s">
        <v>443</v>
      </c>
      <c r="N291" s="790" t="s">
        <v>488</v>
      </c>
      <c r="O291" s="465" t="s">
        <v>552</v>
      </c>
      <c r="P291" s="465"/>
      <c r="Q291" s="782"/>
    </row>
    <row r="292" spans="1:17" s="127" customFormat="1" ht="18.75" customHeight="1">
      <c r="A292" s="639">
        <f t="shared" si="4"/>
        <v>40245.333333333445</v>
      </c>
      <c r="B292" s="721" t="s">
        <v>132</v>
      </c>
      <c r="C292" s="678"/>
      <c r="D292" s="531">
        <v>7</v>
      </c>
      <c r="E292" s="457"/>
      <c r="F292" s="458">
        <v>7</v>
      </c>
      <c r="G292" s="459"/>
      <c r="H292" s="509"/>
      <c r="I292" s="510"/>
      <c r="J292" s="462"/>
      <c r="K292" s="463"/>
      <c r="L292" s="464"/>
      <c r="M292" s="750" t="s">
        <v>443</v>
      </c>
      <c r="N292" s="790" t="s">
        <v>488</v>
      </c>
      <c r="O292" s="465" t="s">
        <v>552</v>
      </c>
      <c r="P292" s="465"/>
      <c r="Q292" s="782" t="s">
        <v>133</v>
      </c>
    </row>
    <row r="293" spans="1:17" s="127" customFormat="1" ht="18.75" customHeight="1">
      <c r="A293" s="639">
        <f t="shared" si="4"/>
        <v>40245.62500000011</v>
      </c>
      <c r="B293" s="709" t="s">
        <v>134</v>
      </c>
      <c r="C293" s="669">
        <v>0</v>
      </c>
      <c r="D293" s="456">
        <v>2</v>
      </c>
      <c r="E293" s="457"/>
      <c r="F293" s="458">
        <v>1.5</v>
      </c>
      <c r="G293" s="459"/>
      <c r="H293" s="509"/>
      <c r="I293" s="510"/>
      <c r="J293" s="462"/>
      <c r="K293" s="463"/>
      <c r="L293" s="464"/>
      <c r="M293" s="750" t="s">
        <v>443</v>
      </c>
      <c r="N293" s="790" t="s">
        <v>488</v>
      </c>
      <c r="O293" s="465" t="s">
        <v>552</v>
      </c>
      <c r="P293" s="465"/>
      <c r="Q293" s="782" t="s">
        <v>135</v>
      </c>
    </row>
    <row r="294" spans="1:17" s="127" customFormat="1" ht="18.75" customHeight="1">
      <c r="A294" s="639">
        <f t="shared" si="4"/>
        <v>40245.68750000011</v>
      </c>
      <c r="B294" s="721" t="s">
        <v>136</v>
      </c>
      <c r="C294" s="678">
        <v>0</v>
      </c>
      <c r="D294" s="531">
        <v>5</v>
      </c>
      <c r="E294" s="457"/>
      <c r="F294" s="458">
        <v>5.5</v>
      </c>
      <c r="G294" s="459"/>
      <c r="H294" s="509"/>
      <c r="I294" s="510"/>
      <c r="J294" s="462"/>
      <c r="K294" s="463"/>
      <c r="L294" s="464"/>
      <c r="M294" s="750" t="s">
        <v>443</v>
      </c>
      <c r="N294" s="790" t="s">
        <v>488</v>
      </c>
      <c r="O294" s="465" t="s">
        <v>552</v>
      </c>
      <c r="P294" s="465"/>
      <c r="Q294" s="782" t="s">
        <v>137</v>
      </c>
    </row>
    <row r="295" spans="1:17" s="127" customFormat="1" ht="30" customHeight="1">
      <c r="A295" s="641">
        <f t="shared" si="4"/>
        <v>40245.91666666677</v>
      </c>
      <c r="B295" s="723" t="s">
        <v>138</v>
      </c>
      <c r="C295" s="673">
        <v>0</v>
      </c>
      <c r="D295" s="607"/>
      <c r="E295" s="602"/>
      <c r="F295" s="584">
        <v>0</v>
      </c>
      <c r="G295" s="603"/>
      <c r="H295" s="608"/>
      <c r="I295" s="604"/>
      <c r="J295" s="588"/>
      <c r="K295" s="589"/>
      <c r="L295" s="590"/>
      <c r="M295" s="751" t="s">
        <v>443</v>
      </c>
      <c r="N295" s="785" t="s">
        <v>488</v>
      </c>
      <c r="O295" s="591" t="s">
        <v>552</v>
      </c>
      <c r="P295" s="591"/>
      <c r="Q295" s="777"/>
    </row>
    <row r="296" spans="1:17" s="127" customFormat="1" ht="17.25" customHeight="1">
      <c r="A296" s="646">
        <f t="shared" si="4"/>
        <v>40245.91666666677</v>
      </c>
      <c r="B296" s="724" t="s">
        <v>139</v>
      </c>
      <c r="C296" s="680">
        <v>0</v>
      </c>
      <c r="D296" s="444">
        <v>0</v>
      </c>
      <c r="E296" s="556"/>
      <c r="F296" s="557">
        <v>2</v>
      </c>
      <c r="G296" s="558"/>
      <c r="H296" s="559"/>
      <c r="I296" s="560"/>
      <c r="J296" s="441"/>
      <c r="K296" s="442"/>
      <c r="L296" s="443"/>
      <c r="M296" s="755" t="s">
        <v>443</v>
      </c>
      <c r="N296" s="793" t="s">
        <v>488</v>
      </c>
      <c r="O296" s="419" t="s">
        <v>552</v>
      </c>
      <c r="P296" s="419"/>
      <c r="Q296" s="775" t="s">
        <v>140</v>
      </c>
    </row>
    <row r="297" spans="1:17" s="127" customFormat="1" ht="17.25" customHeight="1">
      <c r="A297" s="646">
        <f t="shared" si="4"/>
        <v>40246.00000000011</v>
      </c>
      <c r="B297" s="725" t="s">
        <v>141</v>
      </c>
      <c r="C297" s="681">
        <v>0</v>
      </c>
      <c r="D297" s="561"/>
      <c r="E297" s="556"/>
      <c r="F297" s="557">
        <v>16.5</v>
      </c>
      <c r="G297" s="558"/>
      <c r="H297" s="559"/>
      <c r="I297" s="560"/>
      <c r="J297" s="441"/>
      <c r="K297" s="442"/>
      <c r="L297" s="443"/>
      <c r="M297" s="755" t="s">
        <v>443</v>
      </c>
      <c r="N297" s="793" t="s">
        <v>488</v>
      </c>
      <c r="O297" s="419" t="s">
        <v>552</v>
      </c>
      <c r="P297" s="419"/>
      <c r="Q297" s="775" t="s">
        <v>140</v>
      </c>
    </row>
    <row r="298" spans="1:17" s="127" customFormat="1" ht="19.5" customHeight="1">
      <c r="A298" s="646">
        <f t="shared" si="4"/>
        <v>40246.68750000011</v>
      </c>
      <c r="B298" s="724" t="s">
        <v>142</v>
      </c>
      <c r="C298" s="680">
        <v>0</v>
      </c>
      <c r="D298" s="444"/>
      <c r="E298" s="438"/>
      <c r="F298" s="439">
        <v>0.5</v>
      </c>
      <c r="G298" s="440"/>
      <c r="H298" s="559"/>
      <c r="I298" s="560"/>
      <c r="J298" s="441"/>
      <c r="K298" s="442"/>
      <c r="L298" s="443"/>
      <c r="M298" s="755" t="s">
        <v>443</v>
      </c>
      <c r="N298" s="793" t="s">
        <v>488</v>
      </c>
      <c r="O298" s="419" t="s">
        <v>552</v>
      </c>
      <c r="P298" s="419"/>
      <c r="Q298" s="775" t="s">
        <v>140</v>
      </c>
    </row>
    <row r="299" spans="1:17" s="127" customFormat="1" ht="27" customHeight="1">
      <c r="A299" s="646">
        <f t="shared" si="4"/>
        <v>40246.708333333445</v>
      </c>
      <c r="B299" s="724" t="s">
        <v>143</v>
      </c>
      <c r="C299" s="680">
        <v>0</v>
      </c>
      <c r="D299" s="444"/>
      <c r="E299" s="438"/>
      <c r="F299" s="439">
        <v>30</v>
      </c>
      <c r="G299" s="440"/>
      <c r="H299" s="434"/>
      <c r="I299" s="435"/>
      <c r="J299" s="441"/>
      <c r="K299" s="442"/>
      <c r="L299" s="443"/>
      <c r="M299" s="755" t="s">
        <v>443</v>
      </c>
      <c r="N299" s="793" t="s">
        <v>488</v>
      </c>
      <c r="O299" s="419" t="s">
        <v>552</v>
      </c>
      <c r="P299" s="419"/>
      <c r="Q299" s="775" t="s">
        <v>140</v>
      </c>
    </row>
    <row r="300" spans="1:17" s="127" customFormat="1" ht="18.75" customHeight="1">
      <c r="A300" s="646">
        <f t="shared" si="4"/>
        <v>40247.958333333445</v>
      </c>
      <c r="B300" s="724" t="s">
        <v>144</v>
      </c>
      <c r="C300" s="680">
        <v>0</v>
      </c>
      <c r="D300" s="444"/>
      <c r="E300" s="438"/>
      <c r="F300" s="439">
        <v>1</v>
      </c>
      <c r="G300" s="440"/>
      <c r="H300" s="434"/>
      <c r="I300" s="435"/>
      <c r="J300" s="441"/>
      <c r="K300" s="442"/>
      <c r="L300" s="443"/>
      <c r="M300" s="755" t="s">
        <v>443</v>
      </c>
      <c r="N300" s="793" t="s">
        <v>488</v>
      </c>
      <c r="O300" s="419" t="s">
        <v>552</v>
      </c>
      <c r="P300" s="419"/>
      <c r="Q300" s="775" t="s">
        <v>140</v>
      </c>
    </row>
    <row r="301" spans="1:17" s="127" customFormat="1" ht="21" customHeight="1">
      <c r="A301" s="646">
        <f t="shared" si="4"/>
        <v>40248.00000000011</v>
      </c>
      <c r="B301" s="724" t="s">
        <v>145</v>
      </c>
      <c r="C301" s="680">
        <v>0</v>
      </c>
      <c r="D301" s="444"/>
      <c r="E301" s="438"/>
      <c r="F301" s="439">
        <v>0</v>
      </c>
      <c r="G301" s="440"/>
      <c r="H301" s="434"/>
      <c r="I301" s="435"/>
      <c r="J301" s="441"/>
      <c r="K301" s="442"/>
      <c r="L301" s="443"/>
      <c r="M301" s="755" t="s">
        <v>443</v>
      </c>
      <c r="N301" s="793" t="s">
        <v>491</v>
      </c>
      <c r="O301" s="419" t="s">
        <v>552</v>
      </c>
      <c r="P301" s="419"/>
      <c r="Q301" s="775"/>
    </row>
    <row r="302" spans="1:17" s="127" customFormat="1" ht="19.5" customHeight="1">
      <c r="A302" s="646">
        <f t="shared" si="4"/>
        <v>40248.00000000011</v>
      </c>
      <c r="B302" s="724" t="s">
        <v>146</v>
      </c>
      <c r="C302" s="680">
        <v>0</v>
      </c>
      <c r="D302" s="444"/>
      <c r="E302" s="438"/>
      <c r="F302" s="439">
        <v>0.5</v>
      </c>
      <c r="G302" s="440"/>
      <c r="H302" s="434"/>
      <c r="I302" s="435"/>
      <c r="J302" s="441"/>
      <c r="K302" s="442"/>
      <c r="L302" s="443"/>
      <c r="M302" s="755" t="s">
        <v>443</v>
      </c>
      <c r="N302" s="793" t="s">
        <v>488</v>
      </c>
      <c r="O302" s="419" t="s">
        <v>552</v>
      </c>
      <c r="P302" s="419"/>
      <c r="Q302" s="775" t="s">
        <v>140</v>
      </c>
    </row>
    <row r="303" spans="1:17" s="127" customFormat="1" ht="19.5" customHeight="1">
      <c r="A303" s="646">
        <f t="shared" si="4"/>
        <v>40248.020833333445</v>
      </c>
      <c r="B303" s="724" t="s">
        <v>147</v>
      </c>
      <c r="C303" s="680"/>
      <c r="D303" s="444">
        <v>0</v>
      </c>
      <c r="E303" s="438"/>
      <c r="F303" s="439">
        <v>1</v>
      </c>
      <c r="G303" s="440">
        <v>0</v>
      </c>
      <c r="H303" s="434"/>
      <c r="I303" s="435"/>
      <c r="J303" s="441"/>
      <c r="K303" s="442"/>
      <c r="L303" s="443"/>
      <c r="M303" s="755" t="s">
        <v>443</v>
      </c>
      <c r="N303" s="794" t="s">
        <v>488</v>
      </c>
      <c r="O303" s="419" t="s">
        <v>552</v>
      </c>
      <c r="P303" s="419"/>
      <c r="Q303" s="775" t="s">
        <v>140</v>
      </c>
    </row>
    <row r="304" spans="1:17" s="127" customFormat="1" ht="19.5" customHeight="1">
      <c r="A304" s="646">
        <f t="shared" si="4"/>
        <v>40248.06250000011</v>
      </c>
      <c r="B304" s="724" t="s">
        <v>148</v>
      </c>
      <c r="C304" s="680">
        <v>0</v>
      </c>
      <c r="D304" s="444"/>
      <c r="E304" s="438"/>
      <c r="F304" s="439">
        <v>0.5</v>
      </c>
      <c r="G304" s="440"/>
      <c r="H304" s="434"/>
      <c r="I304" s="435"/>
      <c r="J304" s="441"/>
      <c r="K304" s="442"/>
      <c r="L304" s="443"/>
      <c r="M304" s="755" t="s">
        <v>443</v>
      </c>
      <c r="N304" s="793" t="s">
        <v>488</v>
      </c>
      <c r="O304" s="419" t="s">
        <v>552</v>
      </c>
      <c r="P304" s="419"/>
      <c r="Q304" s="775" t="s">
        <v>140</v>
      </c>
    </row>
    <row r="305" spans="1:17" s="127" customFormat="1" ht="19.5" customHeight="1">
      <c r="A305" s="646">
        <f t="shared" si="4"/>
        <v>40248.083333333445</v>
      </c>
      <c r="B305" s="724" t="s">
        <v>149</v>
      </c>
      <c r="C305" s="680">
        <v>0</v>
      </c>
      <c r="D305" s="444" t="s">
        <v>368</v>
      </c>
      <c r="E305" s="438"/>
      <c r="F305" s="439">
        <v>5</v>
      </c>
      <c r="G305" s="440"/>
      <c r="H305" s="434"/>
      <c r="I305" s="435"/>
      <c r="J305" s="562"/>
      <c r="K305" s="563"/>
      <c r="L305" s="564"/>
      <c r="M305" s="756" t="s">
        <v>443</v>
      </c>
      <c r="N305" s="795" t="s">
        <v>488</v>
      </c>
      <c r="O305" s="419" t="s">
        <v>552</v>
      </c>
      <c r="P305" s="419"/>
      <c r="Q305" s="775" t="s">
        <v>140</v>
      </c>
    </row>
    <row r="306" spans="1:17" s="127" customFormat="1" ht="19.5" customHeight="1">
      <c r="A306" s="646">
        <f t="shared" si="4"/>
        <v>40248.29166666678</v>
      </c>
      <c r="B306" s="724" t="s">
        <v>150</v>
      </c>
      <c r="C306" s="680">
        <v>0</v>
      </c>
      <c r="D306" s="444">
        <v>14.5</v>
      </c>
      <c r="E306" s="438"/>
      <c r="F306" s="439">
        <v>14.5</v>
      </c>
      <c r="G306" s="440"/>
      <c r="H306" s="434"/>
      <c r="I306" s="435"/>
      <c r="J306" s="562"/>
      <c r="K306" s="563"/>
      <c r="L306" s="564"/>
      <c r="M306" s="756" t="s">
        <v>443</v>
      </c>
      <c r="N306" s="795" t="s">
        <v>488</v>
      </c>
      <c r="O306" s="419" t="s">
        <v>552</v>
      </c>
      <c r="P306" s="419"/>
      <c r="Q306" s="775" t="s">
        <v>151</v>
      </c>
    </row>
    <row r="307" spans="1:17" s="127" customFormat="1" ht="19.5" customHeight="1">
      <c r="A307" s="646">
        <f t="shared" si="4"/>
        <v>40248.895833333445</v>
      </c>
      <c r="B307" s="725" t="s">
        <v>152</v>
      </c>
      <c r="C307" s="681">
        <v>0</v>
      </c>
      <c r="D307" s="561">
        <v>2.5</v>
      </c>
      <c r="E307" s="556"/>
      <c r="F307" s="557">
        <v>2.5</v>
      </c>
      <c r="G307" s="558"/>
      <c r="H307" s="559"/>
      <c r="I307" s="560"/>
      <c r="J307" s="562"/>
      <c r="K307" s="563"/>
      <c r="L307" s="564"/>
      <c r="M307" s="756" t="s">
        <v>443</v>
      </c>
      <c r="N307" s="795" t="s">
        <v>488</v>
      </c>
      <c r="O307" s="419"/>
      <c r="P307" s="419" t="s">
        <v>153</v>
      </c>
      <c r="Q307" s="775" t="s">
        <v>140</v>
      </c>
    </row>
    <row r="308" spans="1:17" s="127" customFormat="1" ht="19.5" customHeight="1">
      <c r="A308" s="646">
        <f t="shared" si="4"/>
        <v>40249.00000000011</v>
      </c>
      <c r="B308" s="725" t="s">
        <v>154</v>
      </c>
      <c r="C308" s="681">
        <v>0</v>
      </c>
      <c r="D308" s="561">
        <v>1.5</v>
      </c>
      <c r="E308" s="556"/>
      <c r="F308" s="557">
        <v>1.5</v>
      </c>
      <c r="G308" s="558"/>
      <c r="H308" s="559"/>
      <c r="I308" s="560"/>
      <c r="J308" s="562"/>
      <c r="K308" s="563"/>
      <c r="L308" s="564"/>
      <c r="M308" s="756" t="s">
        <v>443</v>
      </c>
      <c r="N308" s="795" t="s">
        <v>488</v>
      </c>
      <c r="O308" s="419"/>
      <c r="P308" s="419" t="s">
        <v>153</v>
      </c>
      <c r="Q308" s="775" t="s">
        <v>140</v>
      </c>
    </row>
    <row r="309" spans="1:17" s="127" customFormat="1" ht="19.5" customHeight="1">
      <c r="A309" s="645">
        <f t="shared" si="4"/>
        <v>40249.06250000011</v>
      </c>
      <c r="B309" s="722" t="s">
        <v>155</v>
      </c>
      <c r="C309" s="679">
        <v>0</v>
      </c>
      <c r="D309" s="532">
        <v>0.5</v>
      </c>
      <c r="E309" s="533"/>
      <c r="F309" s="534">
        <v>0.5</v>
      </c>
      <c r="G309" s="535"/>
      <c r="H309" s="536"/>
      <c r="I309" s="537"/>
      <c r="J309" s="542"/>
      <c r="K309" s="543"/>
      <c r="L309" s="544"/>
      <c r="M309" s="757" t="s">
        <v>443</v>
      </c>
      <c r="N309" s="791" t="s">
        <v>488</v>
      </c>
      <c r="O309" s="541"/>
      <c r="P309" s="541" t="s">
        <v>153</v>
      </c>
      <c r="Q309" s="792" t="s">
        <v>140</v>
      </c>
    </row>
    <row r="310" spans="1:17" s="127" customFormat="1" ht="19.5" customHeight="1">
      <c r="A310" s="646">
        <f t="shared" si="4"/>
        <v>40249.083333333445</v>
      </c>
      <c r="B310" s="724" t="s">
        <v>156</v>
      </c>
      <c r="C310" s="680">
        <v>0</v>
      </c>
      <c r="D310" s="444">
        <v>4.5</v>
      </c>
      <c r="E310" s="438"/>
      <c r="F310" s="439">
        <v>3</v>
      </c>
      <c r="G310" s="440"/>
      <c r="H310" s="559"/>
      <c r="I310" s="560"/>
      <c r="J310" s="441"/>
      <c r="K310" s="442"/>
      <c r="L310" s="443"/>
      <c r="M310" s="755" t="s">
        <v>443</v>
      </c>
      <c r="N310" s="793" t="s">
        <v>488</v>
      </c>
      <c r="O310" s="419"/>
      <c r="P310" s="419" t="s">
        <v>153</v>
      </c>
      <c r="Q310" s="775" t="s">
        <v>140</v>
      </c>
    </row>
    <row r="311" spans="1:17" s="127" customFormat="1" ht="19.5" customHeight="1">
      <c r="A311" s="646">
        <f t="shared" si="4"/>
        <v>40249.208333333445</v>
      </c>
      <c r="B311" s="724" t="s">
        <v>157</v>
      </c>
      <c r="C311" s="680">
        <v>0</v>
      </c>
      <c r="D311" s="444">
        <v>7</v>
      </c>
      <c r="E311" s="438"/>
      <c r="F311" s="439">
        <v>3.5</v>
      </c>
      <c r="G311" s="440"/>
      <c r="H311" s="434"/>
      <c r="I311" s="435"/>
      <c r="J311" s="441"/>
      <c r="K311" s="442"/>
      <c r="L311" s="443"/>
      <c r="M311" s="755" t="s">
        <v>443</v>
      </c>
      <c r="N311" s="793" t="s">
        <v>488</v>
      </c>
      <c r="O311" s="419"/>
      <c r="P311" s="419" t="s">
        <v>153</v>
      </c>
      <c r="Q311" s="775" t="s">
        <v>140</v>
      </c>
    </row>
    <row r="312" spans="1:17" s="127" customFormat="1" ht="19.5" customHeight="1">
      <c r="A312" s="646">
        <f t="shared" si="4"/>
        <v>40249.35416666678</v>
      </c>
      <c r="B312" s="724" t="s">
        <v>158</v>
      </c>
      <c r="C312" s="680">
        <v>0</v>
      </c>
      <c r="D312" s="444">
        <v>14</v>
      </c>
      <c r="E312" s="438"/>
      <c r="F312" s="439">
        <v>3.5</v>
      </c>
      <c r="G312" s="440"/>
      <c r="H312" s="434"/>
      <c r="I312" s="435"/>
      <c r="J312" s="441"/>
      <c r="K312" s="442"/>
      <c r="L312" s="443"/>
      <c r="M312" s="755" t="s">
        <v>443</v>
      </c>
      <c r="N312" s="793" t="s">
        <v>488</v>
      </c>
      <c r="O312" s="419"/>
      <c r="P312" s="419" t="s">
        <v>153</v>
      </c>
      <c r="Q312" s="775" t="s">
        <v>140</v>
      </c>
    </row>
    <row r="313" spans="1:17" s="127" customFormat="1" ht="19.5" customHeight="1">
      <c r="A313" s="646">
        <f t="shared" si="4"/>
        <v>40249.50000000012</v>
      </c>
      <c r="B313" s="725" t="s">
        <v>159</v>
      </c>
      <c r="C313" s="681">
        <v>0</v>
      </c>
      <c r="D313" s="561">
        <v>3</v>
      </c>
      <c r="E313" s="556"/>
      <c r="F313" s="557">
        <v>3</v>
      </c>
      <c r="G313" s="558"/>
      <c r="H313" s="559"/>
      <c r="I313" s="560"/>
      <c r="J313" s="441"/>
      <c r="K313" s="442"/>
      <c r="L313" s="443"/>
      <c r="M313" s="755" t="s">
        <v>443</v>
      </c>
      <c r="N313" s="793" t="s">
        <v>488</v>
      </c>
      <c r="O313" s="419"/>
      <c r="P313" s="419" t="s">
        <v>153</v>
      </c>
      <c r="Q313" s="775" t="s">
        <v>140</v>
      </c>
    </row>
    <row r="314" spans="1:17" s="127" customFormat="1" ht="21" customHeight="1">
      <c r="A314" s="646">
        <f t="shared" si="4"/>
        <v>40249.62500000012</v>
      </c>
      <c r="B314" s="724" t="s">
        <v>160</v>
      </c>
      <c r="C314" s="681">
        <v>0</v>
      </c>
      <c r="D314" s="561"/>
      <c r="E314" s="556"/>
      <c r="F314" s="557">
        <v>47</v>
      </c>
      <c r="G314" s="558"/>
      <c r="H314" s="559"/>
      <c r="I314" s="560"/>
      <c r="J314" s="441"/>
      <c r="K314" s="442"/>
      <c r="L314" s="443"/>
      <c r="M314" s="755" t="s">
        <v>443</v>
      </c>
      <c r="N314" s="793" t="s">
        <v>488</v>
      </c>
      <c r="O314" s="419"/>
      <c r="P314" s="419" t="s">
        <v>153</v>
      </c>
      <c r="Q314" s="775" t="s">
        <v>140</v>
      </c>
    </row>
    <row r="315" spans="1:17" s="127" customFormat="1" ht="19.5" customHeight="1">
      <c r="A315" s="639">
        <f t="shared" si="4"/>
        <v>40251.58333333345</v>
      </c>
      <c r="B315" s="709" t="s">
        <v>161</v>
      </c>
      <c r="C315" s="669">
        <v>0</v>
      </c>
      <c r="D315" s="456"/>
      <c r="E315" s="457"/>
      <c r="F315" s="458">
        <v>0.5</v>
      </c>
      <c r="G315" s="459"/>
      <c r="H315" s="509"/>
      <c r="I315" s="510"/>
      <c r="J315" s="462"/>
      <c r="K315" s="463"/>
      <c r="L315" s="464"/>
      <c r="M315" s="750" t="s">
        <v>443</v>
      </c>
      <c r="N315" s="796" t="s">
        <v>488</v>
      </c>
      <c r="O315" s="419"/>
      <c r="P315" s="419" t="s">
        <v>153</v>
      </c>
      <c r="Q315" s="775" t="s">
        <v>140</v>
      </c>
    </row>
    <row r="316" spans="1:17" s="127" customFormat="1" ht="18" customHeight="1">
      <c r="A316" s="645">
        <f t="shared" si="4"/>
        <v>40251.60416666679</v>
      </c>
      <c r="B316" s="726" t="s">
        <v>162</v>
      </c>
      <c r="C316" s="682">
        <v>0</v>
      </c>
      <c r="D316" s="547">
        <v>5</v>
      </c>
      <c r="E316" s="548"/>
      <c r="F316" s="549">
        <v>4.5</v>
      </c>
      <c r="G316" s="550"/>
      <c r="H316" s="545"/>
      <c r="I316" s="546"/>
      <c r="J316" s="538"/>
      <c r="K316" s="539"/>
      <c r="L316" s="540"/>
      <c r="M316" s="754" t="s">
        <v>443</v>
      </c>
      <c r="N316" s="797" t="s">
        <v>488</v>
      </c>
      <c r="O316" s="541"/>
      <c r="P316" s="541" t="s">
        <v>153</v>
      </c>
      <c r="Q316" s="792" t="s">
        <v>140</v>
      </c>
    </row>
    <row r="317" spans="1:17" s="120" customFormat="1" ht="38.25">
      <c r="A317" s="647">
        <f t="shared" si="4"/>
        <v>40251.79166666679</v>
      </c>
      <c r="B317" s="724" t="s">
        <v>163</v>
      </c>
      <c r="C317" s="680">
        <v>0</v>
      </c>
      <c r="D317" s="444"/>
      <c r="E317" s="445"/>
      <c r="F317" s="439">
        <v>0.5</v>
      </c>
      <c r="G317" s="446"/>
      <c r="H317" s="447"/>
      <c r="I317" s="448"/>
      <c r="J317" s="441"/>
      <c r="K317" s="442"/>
      <c r="L317" s="443"/>
      <c r="M317" s="755" t="s">
        <v>443</v>
      </c>
      <c r="N317" s="798" t="s">
        <v>488</v>
      </c>
      <c r="O317" s="419"/>
      <c r="P317" s="419" t="s">
        <v>153</v>
      </c>
      <c r="Q317" s="775" t="s">
        <v>140</v>
      </c>
    </row>
    <row r="318" spans="1:17" s="120" customFormat="1" ht="38.25">
      <c r="A318" s="648">
        <f t="shared" si="4"/>
        <v>40251.812500000124</v>
      </c>
      <c r="B318" s="714" t="s">
        <v>164</v>
      </c>
      <c r="C318" s="683">
        <v>0</v>
      </c>
      <c r="D318" s="605"/>
      <c r="E318" s="606"/>
      <c r="F318" s="584">
        <v>3.5</v>
      </c>
      <c r="G318" s="585"/>
      <c r="H318" s="586"/>
      <c r="I318" s="587"/>
      <c r="J318" s="588"/>
      <c r="K318" s="589"/>
      <c r="L318" s="590"/>
      <c r="M318" s="751" t="s">
        <v>443</v>
      </c>
      <c r="N318" s="785" t="s">
        <v>488</v>
      </c>
      <c r="O318" s="591"/>
      <c r="P318" s="591" t="s">
        <v>153</v>
      </c>
      <c r="Q318" s="777" t="s">
        <v>140</v>
      </c>
    </row>
    <row r="319" spans="1:17" s="120" customFormat="1" ht="12.75" customHeight="1">
      <c r="A319" s="647">
        <f t="shared" si="4"/>
        <v>40251.95833333346</v>
      </c>
      <c r="B319" s="727" t="s">
        <v>165</v>
      </c>
      <c r="C319" s="680">
        <v>0</v>
      </c>
      <c r="D319" s="449"/>
      <c r="E319" s="445"/>
      <c r="F319" s="439">
        <v>0.5</v>
      </c>
      <c r="G319" s="446"/>
      <c r="H319" s="447"/>
      <c r="I319" s="448"/>
      <c r="J319" s="441"/>
      <c r="K319" s="442"/>
      <c r="L319" s="443"/>
      <c r="M319" s="755" t="s">
        <v>443</v>
      </c>
      <c r="N319" s="793" t="s">
        <v>488</v>
      </c>
      <c r="O319" s="419"/>
      <c r="P319" s="419" t="s">
        <v>153</v>
      </c>
      <c r="Q319" s="775" t="s">
        <v>140</v>
      </c>
    </row>
    <row r="320" spans="1:17" s="120" customFormat="1" ht="18.75" customHeight="1">
      <c r="A320" s="647">
        <f t="shared" si="4"/>
        <v>40251.979166666795</v>
      </c>
      <c r="B320" s="727" t="s">
        <v>166</v>
      </c>
      <c r="C320" s="680">
        <v>0</v>
      </c>
      <c r="D320" s="449"/>
      <c r="E320" s="445"/>
      <c r="F320" s="439">
        <v>2</v>
      </c>
      <c r="G320" s="446"/>
      <c r="H320" s="447"/>
      <c r="I320" s="448"/>
      <c r="J320" s="441"/>
      <c r="K320" s="442"/>
      <c r="L320" s="443"/>
      <c r="M320" s="755" t="s">
        <v>443</v>
      </c>
      <c r="N320" s="793" t="s">
        <v>488</v>
      </c>
      <c r="O320" s="419" t="s">
        <v>167</v>
      </c>
      <c r="P320" s="419" t="s">
        <v>153</v>
      </c>
      <c r="Q320" s="775" t="s">
        <v>140</v>
      </c>
    </row>
    <row r="321" spans="1:17" s="120" customFormat="1" ht="18.75" customHeight="1">
      <c r="A321" s="647">
        <f t="shared" si="4"/>
        <v>40252.06250000013</v>
      </c>
      <c r="B321" s="727" t="s">
        <v>168</v>
      </c>
      <c r="C321" s="684">
        <v>0</v>
      </c>
      <c r="D321" s="565"/>
      <c r="E321" s="438"/>
      <c r="F321" s="439">
        <v>0.5</v>
      </c>
      <c r="G321" s="440"/>
      <c r="H321" s="435"/>
      <c r="I321" s="566"/>
      <c r="J321" s="441"/>
      <c r="K321" s="442"/>
      <c r="L321" s="443"/>
      <c r="M321" s="755" t="s">
        <v>443</v>
      </c>
      <c r="N321" s="793" t="s">
        <v>488</v>
      </c>
      <c r="O321" s="419" t="s">
        <v>167</v>
      </c>
      <c r="P321" s="419" t="s">
        <v>153</v>
      </c>
      <c r="Q321" s="775" t="s">
        <v>140</v>
      </c>
    </row>
    <row r="322" spans="1:17" s="120" customFormat="1" ht="18.75" customHeight="1">
      <c r="A322" s="647">
        <f t="shared" si="4"/>
        <v>40252.08333333347</v>
      </c>
      <c r="B322" s="724" t="s">
        <v>169</v>
      </c>
      <c r="C322" s="684">
        <v>0</v>
      </c>
      <c r="D322" s="565"/>
      <c r="E322" s="438"/>
      <c r="F322" s="439">
        <v>6</v>
      </c>
      <c r="G322" s="440"/>
      <c r="H322" s="447"/>
      <c r="I322" s="448"/>
      <c r="J322" s="441"/>
      <c r="K322" s="442"/>
      <c r="L322" s="443"/>
      <c r="M322" s="755" t="s">
        <v>443</v>
      </c>
      <c r="N322" s="793" t="s">
        <v>488</v>
      </c>
      <c r="O322" s="419" t="s">
        <v>167</v>
      </c>
      <c r="P322" s="419" t="s">
        <v>153</v>
      </c>
      <c r="Q322" s="775" t="s">
        <v>140</v>
      </c>
    </row>
    <row r="323" spans="1:17" s="120" customFormat="1" ht="18.75" customHeight="1">
      <c r="A323" s="647">
        <f t="shared" si="4"/>
        <v>40252.33333333347</v>
      </c>
      <c r="B323" s="725" t="s">
        <v>170</v>
      </c>
      <c r="C323" s="684">
        <v>0</v>
      </c>
      <c r="D323" s="565"/>
      <c r="E323" s="438"/>
      <c r="F323" s="439">
        <v>3</v>
      </c>
      <c r="G323" s="440"/>
      <c r="H323" s="447"/>
      <c r="I323" s="448"/>
      <c r="J323" s="441"/>
      <c r="K323" s="442"/>
      <c r="L323" s="443"/>
      <c r="M323" s="755" t="s">
        <v>443</v>
      </c>
      <c r="N323" s="793" t="s">
        <v>488</v>
      </c>
      <c r="O323" s="419" t="s">
        <v>167</v>
      </c>
      <c r="P323" s="419" t="s">
        <v>153</v>
      </c>
      <c r="Q323" s="775" t="s">
        <v>140</v>
      </c>
    </row>
    <row r="324" spans="1:17" s="120" customFormat="1" ht="18.75" customHeight="1">
      <c r="A324" s="647">
        <f t="shared" si="4"/>
        <v>40252.45833333347</v>
      </c>
      <c r="B324" s="725" t="s">
        <v>171</v>
      </c>
      <c r="C324" s="684">
        <v>0</v>
      </c>
      <c r="D324" s="565"/>
      <c r="E324" s="438"/>
      <c r="F324" s="439">
        <v>1.5</v>
      </c>
      <c r="G324" s="440"/>
      <c r="H324" s="447"/>
      <c r="I324" s="448"/>
      <c r="J324" s="441"/>
      <c r="K324" s="442"/>
      <c r="L324" s="443"/>
      <c r="M324" s="755" t="s">
        <v>443</v>
      </c>
      <c r="N324" s="793" t="s">
        <v>488</v>
      </c>
      <c r="O324" s="419" t="s">
        <v>167</v>
      </c>
      <c r="P324" s="419" t="s">
        <v>153</v>
      </c>
      <c r="Q324" s="775" t="s">
        <v>140</v>
      </c>
    </row>
    <row r="325" spans="1:17" s="120" customFormat="1" ht="18.75" customHeight="1">
      <c r="A325" s="647">
        <f t="shared" si="4"/>
        <v>40252.52083333347</v>
      </c>
      <c r="B325" s="724" t="s">
        <v>172</v>
      </c>
      <c r="C325" s="684">
        <v>0</v>
      </c>
      <c r="D325" s="565"/>
      <c r="E325" s="438"/>
      <c r="F325" s="439">
        <v>0.5</v>
      </c>
      <c r="G325" s="440"/>
      <c r="H325" s="435"/>
      <c r="I325" s="566"/>
      <c r="J325" s="441"/>
      <c r="K325" s="442"/>
      <c r="L325" s="443"/>
      <c r="M325" s="755" t="s">
        <v>443</v>
      </c>
      <c r="N325" s="793" t="s">
        <v>488</v>
      </c>
      <c r="O325" s="419" t="s">
        <v>167</v>
      </c>
      <c r="P325" s="419" t="s">
        <v>153</v>
      </c>
      <c r="Q325" s="775" t="s">
        <v>140</v>
      </c>
    </row>
    <row r="326" spans="1:17" s="120" customFormat="1" ht="18.75" customHeight="1">
      <c r="A326" s="647">
        <f t="shared" si="4"/>
        <v>40252.5416666668</v>
      </c>
      <c r="B326" s="724" t="s">
        <v>173</v>
      </c>
      <c r="C326" s="684">
        <v>0</v>
      </c>
      <c r="D326" s="565"/>
      <c r="E326" s="438"/>
      <c r="F326" s="439">
        <v>1</v>
      </c>
      <c r="G326" s="440"/>
      <c r="H326" s="447"/>
      <c r="I326" s="448"/>
      <c r="J326" s="441"/>
      <c r="K326" s="442"/>
      <c r="L326" s="443"/>
      <c r="M326" s="755" t="s">
        <v>443</v>
      </c>
      <c r="N326" s="793" t="s">
        <v>488</v>
      </c>
      <c r="O326" s="419" t="s">
        <v>167</v>
      </c>
      <c r="P326" s="419" t="s">
        <v>153</v>
      </c>
      <c r="Q326" s="775" t="s">
        <v>140</v>
      </c>
    </row>
    <row r="327" spans="1:17" s="120" customFormat="1" ht="18.75" customHeight="1">
      <c r="A327" s="647">
        <f t="shared" si="4"/>
        <v>40252.58333333347</v>
      </c>
      <c r="B327" s="725" t="s">
        <v>174</v>
      </c>
      <c r="C327" s="684">
        <v>0</v>
      </c>
      <c r="D327" s="565"/>
      <c r="E327" s="438"/>
      <c r="F327" s="439">
        <v>1</v>
      </c>
      <c r="G327" s="440"/>
      <c r="H327" s="447"/>
      <c r="I327" s="448"/>
      <c r="J327" s="441"/>
      <c r="K327" s="442"/>
      <c r="L327" s="443"/>
      <c r="M327" s="755" t="s">
        <v>443</v>
      </c>
      <c r="N327" s="793" t="s">
        <v>488</v>
      </c>
      <c r="O327" s="419" t="s">
        <v>167</v>
      </c>
      <c r="P327" s="419" t="s">
        <v>153</v>
      </c>
      <c r="Q327" s="775" t="s">
        <v>140</v>
      </c>
    </row>
    <row r="328" spans="1:17" s="120" customFormat="1" ht="29.25" customHeight="1">
      <c r="A328" s="647">
        <f t="shared" si="4"/>
        <v>40252.62500000013</v>
      </c>
      <c r="B328" s="724" t="s">
        <v>175</v>
      </c>
      <c r="C328" s="684">
        <v>0</v>
      </c>
      <c r="D328" s="565">
        <v>7.5</v>
      </c>
      <c r="E328" s="438"/>
      <c r="F328" s="439">
        <v>8</v>
      </c>
      <c r="G328" s="440"/>
      <c r="H328" s="435"/>
      <c r="I328" s="566"/>
      <c r="J328" s="441" t="s">
        <v>417</v>
      </c>
      <c r="K328" s="442"/>
      <c r="L328" s="443"/>
      <c r="M328" s="755" t="s">
        <v>443</v>
      </c>
      <c r="N328" s="793" t="s">
        <v>488</v>
      </c>
      <c r="O328" s="419" t="s">
        <v>167</v>
      </c>
      <c r="P328" s="419" t="s">
        <v>153</v>
      </c>
      <c r="Q328" s="775" t="s">
        <v>140</v>
      </c>
    </row>
    <row r="329" spans="1:17" s="120" customFormat="1" ht="18.75" customHeight="1">
      <c r="A329" s="647">
        <f t="shared" si="4"/>
        <v>40252.95833333347</v>
      </c>
      <c r="B329" s="724" t="s">
        <v>81</v>
      </c>
      <c r="C329" s="684">
        <v>0</v>
      </c>
      <c r="D329" s="565">
        <v>0.5</v>
      </c>
      <c r="E329" s="438"/>
      <c r="F329" s="439">
        <v>0.5</v>
      </c>
      <c r="G329" s="440"/>
      <c r="H329" s="435"/>
      <c r="I329" s="566"/>
      <c r="J329" s="441"/>
      <c r="K329" s="442"/>
      <c r="L329" s="443"/>
      <c r="M329" s="755" t="s">
        <v>443</v>
      </c>
      <c r="N329" s="793" t="s">
        <v>488</v>
      </c>
      <c r="O329" s="419" t="s">
        <v>167</v>
      </c>
      <c r="P329" s="419" t="s">
        <v>153</v>
      </c>
      <c r="Q329" s="775" t="s">
        <v>140</v>
      </c>
    </row>
    <row r="330" spans="1:17" s="120" customFormat="1" ht="18.75" customHeight="1">
      <c r="A330" s="647">
        <f t="shared" si="4"/>
        <v>40252.9791666668</v>
      </c>
      <c r="B330" s="724" t="s">
        <v>176</v>
      </c>
      <c r="C330" s="684">
        <v>0</v>
      </c>
      <c r="D330" s="565">
        <v>5</v>
      </c>
      <c r="E330" s="438"/>
      <c r="F330" s="439">
        <v>5</v>
      </c>
      <c r="G330" s="440"/>
      <c r="H330" s="435"/>
      <c r="I330" s="566"/>
      <c r="J330" s="441"/>
      <c r="K330" s="442"/>
      <c r="L330" s="443"/>
      <c r="M330" s="755" t="s">
        <v>443</v>
      </c>
      <c r="N330" s="793" t="s">
        <v>488</v>
      </c>
      <c r="O330" s="419" t="s">
        <v>167</v>
      </c>
      <c r="P330" s="419" t="s">
        <v>153</v>
      </c>
      <c r="Q330" s="775" t="s">
        <v>140</v>
      </c>
    </row>
    <row r="331" spans="1:17" s="120" customFormat="1" ht="18.75" customHeight="1">
      <c r="A331" s="647">
        <f t="shared" si="4"/>
        <v>40253.18750000014</v>
      </c>
      <c r="B331" s="725" t="s">
        <v>177</v>
      </c>
      <c r="C331" s="684">
        <v>0</v>
      </c>
      <c r="D331" s="565">
        <v>2</v>
      </c>
      <c r="E331" s="438"/>
      <c r="F331" s="439">
        <v>2</v>
      </c>
      <c r="G331" s="440"/>
      <c r="H331" s="435"/>
      <c r="I331" s="566"/>
      <c r="J331" s="441"/>
      <c r="K331" s="442"/>
      <c r="L331" s="443"/>
      <c r="M331" s="755" t="s">
        <v>443</v>
      </c>
      <c r="N331" s="793" t="s">
        <v>488</v>
      </c>
      <c r="O331" s="419" t="s">
        <v>167</v>
      </c>
      <c r="P331" s="419" t="s">
        <v>153</v>
      </c>
      <c r="Q331" s="775" t="s">
        <v>140</v>
      </c>
    </row>
    <row r="332" spans="1:17" s="120" customFormat="1" ht="18.75" customHeight="1">
      <c r="A332" s="647">
        <f t="shared" si="4"/>
        <v>40253.270833333474</v>
      </c>
      <c r="B332" s="725" t="s">
        <v>178</v>
      </c>
      <c r="C332" s="684">
        <v>0</v>
      </c>
      <c r="D332" s="565">
        <v>5</v>
      </c>
      <c r="E332" s="438"/>
      <c r="F332" s="439">
        <v>4</v>
      </c>
      <c r="G332" s="440"/>
      <c r="H332" s="447"/>
      <c r="I332" s="448"/>
      <c r="J332" s="441"/>
      <c r="K332" s="442"/>
      <c r="L332" s="443"/>
      <c r="M332" s="755" t="s">
        <v>443</v>
      </c>
      <c r="N332" s="793" t="s">
        <v>488</v>
      </c>
      <c r="O332" s="419" t="s">
        <v>167</v>
      </c>
      <c r="P332" s="419" t="s">
        <v>153</v>
      </c>
      <c r="Q332" s="775" t="s">
        <v>140</v>
      </c>
    </row>
    <row r="333" spans="1:17" s="120" customFormat="1" ht="20.25" customHeight="1">
      <c r="A333" s="647">
        <f t="shared" si="4"/>
        <v>40253.43750000014</v>
      </c>
      <c r="B333" s="725" t="s">
        <v>411</v>
      </c>
      <c r="C333" s="684">
        <v>0</v>
      </c>
      <c r="D333" s="565">
        <v>3.5</v>
      </c>
      <c r="E333" s="438"/>
      <c r="F333" s="439">
        <v>3.5</v>
      </c>
      <c r="G333" s="440"/>
      <c r="H333" s="447"/>
      <c r="I333" s="448"/>
      <c r="J333" s="441"/>
      <c r="K333" s="442"/>
      <c r="L333" s="443"/>
      <c r="M333" s="755" t="s">
        <v>443</v>
      </c>
      <c r="N333" s="793" t="s">
        <v>488</v>
      </c>
      <c r="O333" s="419" t="s">
        <v>167</v>
      </c>
      <c r="P333" s="419" t="s">
        <v>153</v>
      </c>
      <c r="Q333" s="775" t="s">
        <v>140</v>
      </c>
    </row>
    <row r="334" spans="1:17" s="120" customFormat="1" ht="18.75" customHeight="1">
      <c r="A334" s="647">
        <f t="shared" si="4"/>
        <v>40253.583333333474</v>
      </c>
      <c r="B334" s="725" t="s">
        <v>528</v>
      </c>
      <c r="C334" s="684">
        <v>0</v>
      </c>
      <c r="D334" s="565">
        <v>0.5</v>
      </c>
      <c r="E334" s="438"/>
      <c r="F334" s="439">
        <v>0.5</v>
      </c>
      <c r="G334" s="440"/>
      <c r="H334" s="447"/>
      <c r="I334" s="448"/>
      <c r="J334" s="441"/>
      <c r="K334" s="442"/>
      <c r="L334" s="443"/>
      <c r="M334" s="755" t="s">
        <v>443</v>
      </c>
      <c r="N334" s="793" t="s">
        <v>488</v>
      </c>
      <c r="O334" s="419" t="s">
        <v>167</v>
      </c>
      <c r="P334" s="419" t="s">
        <v>153</v>
      </c>
      <c r="Q334" s="775" t="s">
        <v>140</v>
      </c>
    </row>
    <row r="335" spans="1:17" s="120" customFormat="1" ht="18.75" customHeight="1">
      <c r="A335" s="647">
        <f t="shared" si="4"/>
        <v>40253.60416666681</v>
      </c>
      <c r="B335" s="725"/>
      <c r="C335" s="684">
        <v>0</v>
      </c>
      <c r="D335" s="565"/>
      <c r="E335" s="438"/>
      <c r="F335" s="439">
        <v>0</v>
      </c>
      <c r="G335" s="440"/>
      <c r="H335" s="447"/>
      <c r="I335" s="448"/>
      <c r="J335" s="441"/>
      <c r="K335" s="442"/>
      <c r="L335" s="443"/>
      <c r="M335" s="755" t="s">
        <v>443</v>
      </c>
      <c r="N335" s="793" t="s">
        <v>488</v>
      </c>
      <c r="O335" s="419" t="s">
        <v>167</v>
      </c>
      <c r="P335" s="419" t="s">
        <v>153</v>
      </c>
      <c r="Q335" s="775" t="s">
        <v>140</v>
      </c>
    </row>
    <row r="336" spans="1:17" s="120" customFormat="1" ht="18.75" customHeight="1">
      <c r="A336" s="647">
        <f t="shared" si="4"/>
        <v>40253.60416666681</v>
      </c>
      <c r="B336" s="725" t="s">
        <v>179</v>
      </c>
      <c r="C336" s="684">
        <v>0</v>
      </c>
      <c r="D336" s="565">
        <v>2</v>
      </c>
      <c r="E336" s="438"/>
      <c r="F336" s="439">
        <v>2</v>
      </c>
      <c r="G336" s="440"/>
      <c r="H336" s="447"/>
      <c r="I336" s="448"/>
      <c r="J336" s="441"/>
      <c r="K336" s="442"/>
      <c r="L336" s="443"/>
      <c r="M336" s="755" t="s">
        <v>443</v>
      </c>
      <c r="N336" s="793" t="s">
        <v>488</v>
      </c>
      <c r="O336" s="419" t="s">
        <v>167</v>
      </c>
      <c r="P336" s="419" t="s">
        <v>153</v>
      </c>
      <c r="Q336" s="775" t="s">
        <v>140</v>
      </c>
    </row>
    <row r="337" spans="1:17" s="120" customFormat="1" ht="18.75" customHeight="1">
      <c r="A337" s="647">
        <f t="shared" si="4"/>
        <v>40253.687500000146</v>
      </c>
      <c r="B337" s="725" t="s">
        <v>180</v>
      </c>
      <c r="C337" s="684">
        <v>0</v>
      </c>
      <c r="D337" s="565">
        <v>0.5</v>
      </c>
      <c r="E337" s="438"/>
      <c r="F337" s="439">
        <v>1</v>
      </c>
      <c r="G337" s="440"/>
      <c r="H337" s="447"/>
      <c r="I337" s="448"/>
      <c r="J337" s="441"/>
      <c r="K337" s="442"/>
      <c r="L337" s="443"/>
      <c r="M337" s="755" t="s">
        <v>443</v>
      </c>
      <c r="N337" s="793" t="s">
        <v>488</v>
      </c>
      <c r="O337" s="419" t="s">
        <v>167</v>
      </c>
      <c r="P337" s="419" t="s">
        <v>153</v>
      </c>
      <c r="Q337" s="775" t="s">
        <v>140</v>
      </c>
    </row>
    <row r="338" spans="1:17" s="120" customFormat="1" ht="18.75" customHeight="1">
      <c r="A338" s="647">
        <f t="shared" si="4"/>
        <v>40253.72916666681</v>
      </c>
      <c r="B338" s="724" t="s">
        <v>531</v>
      </c>
      <c r="C338" s="684">
        <v>0</v>
      </c>
      <c r="D338" s="565">
        <v>0.5</v>
      </c>
      <c r="E338" s="438"/>
      <c r="F338" s="439">
        <v>4</v>
      </c>
      <c r="G338" s="440"/>
      <c r="H338" s="435"/>
      <c r="I338" s="566"/>
      <c r="J338" s="441"/>
      <c r="K338" s="442"/>
      <c r="L338" s="443"/>
      <c r="M338" s="755" t="s">
        <v>443</v>
      </c>
      <c r="N338" s="793" t="s">
        <v>488</v>
      </c>
      <c r="O338" s="419" t="s">
        <v>167</v>
      </c>
      <c r="P338" s="419" t="s">
        <v>153</v>
      </c>
      <c r="Q338" s="775" t="s">
        <v>140</v>
      </c>
    </row>
    <row r="339" spans="1:17" s="120" customFormat="1" ht="18.75" customHeight="1">
      <c r="A339" s="622">
        <f t="shared" si="4"/>
        <v>40253.895833333474</v>
      </c>
      <c r="B339" s="720" t="s">
        <v>181</v>
      </c>
      <c r="C339" s="685"/>
      <c r="D339" s="567">
        <v>5</v>
      </c>
      <c r="E339" s="568"/>
      <c r="F339" s="569">
        <v>4</v>
      </c>
      <c r="G339" s="570">
        <v>0</v>
      </c>
      <c r="H339" s="520"/>
      <c r="I339" s="571"/>
      <c r="J339" s="462"/>
      <c r="K339" s="463"/>
      <c r="L339" s="464"/>
      <c r="M339" s="750" t="s">
        <v>443</v>
      </c>
      <c r="N339" s="793" t="s">
        <v>488</v>
      </c>
      <c r="O339" s="419" t="s">
        <v>167</v>
      </c>
      <c r="P339" s="419" t="s">
        <v>153</v>
      </c>
      <c r="Q339" s="775" t="s">
        <v>140</v>
      </c>
    </row>
    <row r="340" spans="1:17" s="101" customFormat="1" ht="18.75" customHeight="1">
      <c r="A340" s="647">
        <f t="shared" si="4"/>
        <v>40254.06250000014</v>
      </c>
      <c r="B340" s="724" t="s">
        <v>182</v>
      </c>
      <c r="C340" s="680">
        <v>0</v>
      </c>
      <c r="D340" s="449">
        <v>2</v>
      </c>
      <c r="E340" s="445"/>
      <c r="F340" s="439">
        <v>2</v>
      </c>
      <c r="G340" s="572"/>
      <c r="H340" s="435"/>
      <c r="I340" s="566"/>
      <c r="J340" s="441"/>
      <c r="K340" s="442"/>
      <c r="L340" s="443"/>
      <c r="M340" s="750" t="s">
        <v>443</v>
      </c>
      <c r="N340" s="799" t="s">
        <v>488</v>
      </c>
      <c r="O340" s="419" t="s">
        <v>167</v>
      </c>
      <c r="P340" s="419" t="s">
        <v>153</v>
      </c>
      <c r="Q340" s="775" t="s">
        <v>140</v>
      </c>
    </row>
    <row r="341" spans="1:17" s="101" customFormat="1" ht="18.75" customHeight="1">
      <c r="A341" s="647">
        <f t="shared" si="4"/>
        <v>40254.145833333474</v>
      </c>
      <c r="B341" s="724"/>
      <c r="C341" s="684">
        <v>0</v>
      </c>
      <c r="D341" s="565"/>
      <c r="E341" s="438"/>
      <c r="F341" s="439">
        <v>0</v>
      </c>
      <c r="G341" s="440"/>
      <c r="H341" s="435"/>
      <c r="I341" s="566"/>
      <c r="J341" s="441"/>
      <c r="K341" s="442"/>
      <c r="L341" s="443"/>
      <c r="M341" s="750" t="s">
        <v>443</v>
      </c>
      <c r="N341" s="799" t="s">
        <v>488</v>
      </c>
      <c r="O341" s="419" t="s">
        <v>167</v>
      </c>
      <c r="P341" s="419" t="s">
        <v>153</v>
      </c>
      <c r="Q341" s="775" t="s">
        <v>140</v>
      </c>
    </row>
    <row r="342" spans="1:17" s="101" customFormat="1" ht="18.75" customHeight="1">
      <c r="A342" s="647">
        <f t="shared" si="4"/>
        <v>40254.145833333474</v>
      </c>
      <c r="B342" s="724" t="s">
        <v>183</v>
      </c>
      <c r="C342" s="684">
        <v>0</v>
      </c>
      <c r="D342" s="565">
        <v>0.5</v>
      </c>
      <c r="E342" s="438"/>
      <c r="F342" s="439">
        <v>0.5</v>
      </c>
      <c r="G342" s="440"/>
      <c r="H342" s="435"/>
      <c r="I342" s="566"/>
      <c r="J342" s="441"/>
      <c r="K342" s="442"/>
      <c r="L342" s="443"/>
      <c r="M342" s="750" t="s">
        <v>443</v>
      </c>
      <c r="N342" s="799" t="s">
        <v>488</v>
      </c>
      <c r="O342" s="419" t="s">
        <v>167</v>
      </c>
      <c r="P342" s="419" t="s">
        <v>153</v>
      </c>
      <c r="Q342" s="775" t="s">
        <v>140</v>
      </c>
    </row>
    <row r="343" spans="1:17" s="101" customFormat="1" ht="18.75" customHeight="1">
      <c r="A343" s="647">
        <f t="shared" si="4"/>
        <v>40254.16666666681</v>
      </c>
      <c r="B343" s="728" t="s">
        <v>184</v>
      </c>
      <c r="C343" s="680">
        <v>0</v>
      </c>
      <c r="D343" s="449">
        <v>1</v>
      </c>
      <c r="E343" s="445"/>
      <c r="F343" s="439">
        <v>1</v>
      </c>
      <c r="G343" s="446"/>
      <c r="H343" s="435"/>
      <c r="I343" s="566"/>
      <c r="J343" s="441"/>
      <c r="K343" s="442"/>
      <c r="L343" s="443"/>
      <c r="M343" s="750" t="s">
        <v>443</v>
      </c>
      <c r="N343" s="799" t="s">
        <v>488</v>
      </c>
      <c r="O343" s="419" t="s">
        <v>167</v>
      </c>
      <c r="P343" s="419" t="s">
        <v>153</v>
      </c>
      <c r="Q343" s="775" t="s">
        <v>140</v>
      </c>
    </row>
    <row r="344" spans="1:17" s="101" customFormat="1" ht="18.75" customHeight="1">
      <c r="A344" s="647">
        <f t="shared" si="4"/>
        <v>40254.208333333474</v>
      </c>
      <c r="B344" s="728" t="s">
        <v>185</v>
      </c>
      <c r="C344" s="680">
        <v>0</v>
      </c>
      <c r="D344" s="449">
        <v>0.5</v>
      </c>
      <c r="E344" s="445"/>
      <c r="F344" s="439">
        <v>0.5</v>
      </c>
      <c r="G344" s="446"/>
      <c r="H344" s="435"/>
      <c r="I344" s="566"/>
      <c r="J344" s="441"/>
      <c r="K344" s="442"/>
      <c r="L344" s="443"/>
      <c r="M344" s="750" t="s">
        <v>443</v>
      </c>
      <c r="N344" s="799" t="s">
        <v>488</v>
      </c>
      <c r="O344" s="419" t="s">
        <v>167</v>
      </c>
      <c r="P344" s="419" t="s">
        <v>153</v>
      </c>
      <c r="Q344" s="775" t="s">
        <v>140</v>
      </c>
    </row>
    <row r="345" spans="1:17" s="101" customFormat="1" ht="18.75" customHeight="1">
      <c r="A345" s="647">
        <f t="shared" si="4"/>
        <v>40254.22916666681</v>
      </c>
      <c r="B345" s="728" t="s">
        <v>106</v>
      </c>
      <c r="C345" s="684">
        <v>0</v>
      </c>
      <c r="D345" s="565">
        <v>0.5</v>
      </c>
      <c r="E345" s="438"/>
      <c r="F345" s="439">
        <v>1</v>
      </c>
      <c r="G345" s="440"/>
      <c r="H345" s="435"/>
      <c r="I345" s="566"/>
      <c r="J345" s="441"/>
      <c r="K345" s="442"/>
      <c r="L345" s="443"/>
      <c r="M345" s="750" t="s">
        <v>443</v>
      </c>
      <c r="N345" s="799" t="s">
        <v>488</v>
      </c>
      <c r="O345" s="419" t="s">
        <v>167</v>
      </c>
      <c r="P345" s="419" t="s">
        <v>153</v>
      </c>
      <c r="Q345" s="775" t="s">
        <v>140</v>
      </c>
    </row>
    <row r="346" spans="1:17" s="101" customFormat="1" ht="38.25">
      <c r="A346" s="647">
        <f t="shared" si="4"/>
        <v>40254.270833333474</v>
      </c>
      <c r="B346" s="728" t="s">
        <v>412</v>
      </c>
      <c r="C346" s="684">
        <v>0</v>
      </c>
      <c r="D346" s="565">
        <v>1</v>
      </c>
      <c r="E346" s="438"/>
      <c r="F346" s="439">
        <v>1</v>
      </c>
      <c r="G346" s="440"/>
      <c r="H346" s="435"/>
      <c r="I346" s="566"/>
      <c r="J346" s="441"/>
      <c r="K346" s="442"/>
      <c r="L346" s="443"/>
      <c r="M346" s="750" t="s">
        <v>443</v>
      </c>
      <c r="N346" s="799" t="s">
        <v>488</v>
      </c>
      <c r="O346" s="419" t="s">
        <v>167</v>
      </c>
      <c r="P346" s="419" t="s">
        <v>153</v>
      </c>
      <c r="Q346" s="775" t="s">
        <v>140</v>
      </c>
    </row>
    <row r="347" spans="1:17" s="101" customFormat="1" ht="38.25">
      <c r="A347" s="649">
        <f t="shared" si="4"/>
        <v>40254.31250000014</v>
      </c>
      <c r="B347" s="729" t="s">
        <v>107</v>
      </c>
      <c r="C347" s="686">
        <v>0</v>
      </c>
      <c r="D347" s="552">
        <v>1.5</v>
      </c>
      <c r="E347" s="553"/>
      <c r="F347" s="549">
        <v>1.5</v>
      </c>
      <c r="G347" s="554"/>
      <c r="H347" s="546"/>
      <c r="I347" s="555"/>
      <c r="J347" s="538"/>
      <c r="K347" s="539"/>
      <c r="L347" s="540"/>
      <c r="M347" s="754" t="s">
        <v>443</v>
      </c>
      <c r="N347" s="800" t="s">
        <v>488</v>
      </c>
      <c r="O347" s="541" t="s">
        <v>167</v>
      </c>
      <c r="P347" s="541" t="s">
        <v>153</v>
      </c>
      <c r="Q347" s="792" t="s">
        <v>140</v>
      </c>
    </row>
    <row r="348" spans="1:17" s="101" customFormat="1" ht="31.5" customHeight="1">
      <c r="A348" s="647">
        <f t="shared" si="4"/>
        <v>40254.37500000014</v>
      </c>
      <c r="B348" s="728" t="s">
        <v>186</v>
      </c>
      <c r="C348" s="680">
        <v>0</v>
      </c>
      <c r="D348" s="449">
        <v>1</v>
      </c>
      <c r="E348" s="445"/>
      <c r="F348" s="439">
        <v>1</v>
      </c>
      <c r="G348" s="446"/>
      <c r="H348" s="435"/>
      <c r="I348" s="566"/>
      <c r="J348" s="441"/>
      <c r="K348" s="442"/>
      <c r="L348" s="443"/>
      <c r="M348" s="750" t="s">
        <v>443</v>
      </c>
      <c r="N348" s="801" t="s">
        <v>488</v>
      </c>
      <c r="O348" s="465" t="s">
        <v>167</v>
      </c>
      <c r="P348" s="465" t="s">
        <v>153</v>
      </c>
      <c r="Q348" s="782" t="s">
        <v>140</v>
      </c>
    </row>
    <row r="349" spans="1:17" s="101" customFormat="1" ht="31.5" customHeight="1">
      <c r="A349" s="649">
        <f t="shared" si="4"/>
        <v>40254.4166666668</v>
      </c>
      <c r="B349" s="729" t="s">
        <v>187</v>
      </c>
      <c r="C349" s="686">
        <v>0</v>
      </c>
      <c r="D349" s="552">
        <v>1</v>
      </c>
      <c r="E349" s="553"/>
      <c r="F349" s="549">
        <v>0.5</v>
      </c>
      <c r="G349" s="554"/>
      <c r="H349" s="546"/>
      <c r="I349" s="555"/>
      <c r="J349" s="538"/>
      <c r="K349" s="539"/>
      <c r="L349" s="540"/>
      <c r="M349" s="754" t="s">
        <v>443</v>
      </c>
      <c r="N349" s="800" t="s">
        <v>488</v>
      </c>
      <c r="O349" s="541" t="s">
        <v>167</v>
      </c>
      <c r="P349" s="541" t="s">
        <v>153</v>
      </c>
      <c r="Q349" s="792" t="s">
        <v>140</v>
      </c>
    </row>
    <row r="350" spans="1:17" s="101" customFormat="1" ht="31.5" customHeight="1">
      <c r="A350" s="647">
        <f t="shared" si="4"/>
        <v>40254.43750000014</v>
      </c>
      <c r="B350" s="728" t="s">
        <v>188</v>
      </c>
      <c r="C350" s="684">
        <v>0</v>
      </c>
      <c r="D350" s="565">
        <v>3.5</v>
      </c>
      <c r="E350" s="438"/>
      <c r="F350" s="439">
        <v>3.5</v>
      </c>
      <c r="G350" s="440"/>
      <c r="H350" s="435"/>
      <c r="I350" s="566"/>
      <c r="J350" s="441"/>
      <c r="K350" s="442"/>
      <c r="L350" s="443"/>
      <c r="M350" s="750" t="s">
        <v>443</v>
      </c>
      <c r="N350" s="801" t="s">
        <v>488</v>
      </c>
      <c r="O350" s="465" t="s">
        <v>167</v>
      </c>
      <c r="P350" s="465" t="s">
        <v>153</v>
      </c>
      <c r="Q350" s="782" t="s">
        <v>140</v>
      </c>
    </row>
    <row r="351" spans="1:17" s="101" customFormat="1" ht="31.5" customHeight="1">
      <c r="A351" s="647">
        <f t="shared" si="4"/>
        <v>40254.583333333474</v>
      </c>
      <c r="B351" s="728" t="s">
        <v>189</v>
      </c>
      <c r="C351" s="684">
        <v>0</v>
      </c>
      <c r="D351" s="565">
        <v>1</v>
      </c>
      <c r="E351" s="438"/>
      <c r="F351" s="439">
        <v>1</v>
      </c>
      <c r="G351" s="440"/>
      <c r="H351" s="435"/>
      <c r="I351" s="566"/>
      <c r="J351" s="441"/>
      <c r="K351" s="442"/>
      <c r="L351" s="443"/>
      <c r="M351" s="750" t="s">
        <v>443</v>
      </c>
      <c r="N351" s="799" t="s">
        <v>488</v>
      </c>
      <c r="O351" s="419" t="s">
        <v>167</v>
      </c>
      <c r="P351" s="419" t="s">
        <v>153</v>
      </c>
      <c r="Q351" s="782" t="s">
        <v>140</v>
      </c>
    </row>
    <row r="352" spans="1:17" s="101" customFormat="1" ht="31.5" customHeight="1">
      <c r="A352" s="647">
        <f t="shared" si="4"/>
        <v>40254.62500000014</v>
      </c>
      <c r="B352" s="728" t="s">
        <v>190</v>
      </c>
      <c r="C352" s="684">
        <v>0</v>
      </c>
      <c r="D352" s="565">
        <v>5.5</v>
      </c>
      <c r="E352" s="438"/>
      <c r="F352" s="439">
        <v>5.5</v>
      </c>
      <c r="G352" s="440"/>
      <c r="H352" s="435"/>
      <c r="I352" s="566"/>
      <c r="J352" s="441"/>
      <c r="K352" s="442"/>
      <c r="L352" s="443"/>
      <c r="M352" s="742" t="s">
        <v>443</v>
      </c>
      <c r="N352" s="799" t="s">
        <v>488</v>
      </c>
      <c r="O352" s="419" t="s">
        <v>167</v>
      </c>
      <c r="P352" s="419" t="s">
        <v>153</v>
      </c>
      <c r="Q352" s="782" t="s">
        <v>140</v>
      </c>
    </row>
    <row r="353" spans="1:17" s="101" customFormat="1" ht="31.5" customHeight="1">
      <c r="A353" s="647">
        <f t="shared" si="4"/>
        <v>40254.8541666668</v>
      </c>
      <c r="B353" s="728" t="s">
        <v>191</v>
      </c>
      <c r="C353" s="684">
        <v>0</v>
      </c>
      <c r="D353" s="565">
        <v>0.5</v>
      </c>
      <c r="E353" s="438"/>
      <c r="F353" s="439">
        <v>0.5</v>
      </c>
      <c r="G353" s="440"/>
      <c r="H353" s="435"/>
      <c r="I353" s="566"/>
      <c r="J353" s="441"/>
      <c r="K353" s="442"/>
      <c r="L353" s="443"/>
      <c r="M353" s="742" t="s">
        <v>443</v>
      </c>
      <c r="N353" s="799" t="s">
        <v>488</v>
      </c>
      <c r="O353" s="419" t="s">
        <v>167</v>
      </c>
      <c r="P353" s="419" t="s">
        <v>153</v>
      </c>
      <c r="Q353" s="782" t="s">
        <v>140</v>
      </c>
    </row>
    <row r="354" spans="1:17" s="101" customFormat="1" ht="50.25" customHeight="1">
      <c r="A354" s="650">
        <f t="shared" si="4"/>
        <v>40254.87500000014</v>
      </c>
      <c r="B354" s="713" t="s">
        <v>192</v>
      </c>
      <c r="C354" s="654">
        <v>0</v>
      </c>
      <c r="D354" s="322">
        <v>3</v>
      </c>
      <c r="E354" s="316"/>
      <c r="F354" s="317">
        <v>3.5</v>
      </c>
      <c r="G354" s="318"/>
      <c r="H354" s="510"/>
      <c r="I354" s="551"/>
      <c r="J354" s="138"/>
      <c r="K354" s="139"/>
      <c r="L354" s="140"/>
      <c r="M354" s="742" t="s">
        <v>443</v>
      </c>
      <c r="N354" s="801" t="s">
        <v>488</v>
      </c>
      <c r="O354" s="142" t="s">
        <v>167</v>
      </c>
      <c r="P354" s="142" t="s">
        <v>153</v>
      </c>
      <c r="Q354" s="766" t="s">
        <v>140</v>
      </c>
    </row>
    <row r="355" spans="1:17" s="101" customFormat="1" ht="25.5" customHeight="1">
      <c r="A355" s="647">
        <f t="shared" si="4"/>
        <v>40255.020833333474</v>
      </c>
      <c r="B355" s="724" t="s">
        <v>193</v>
      </c>
      <c r="C355" s="684">
        <v>0</v>
      </c>
      <c r="D355" s="565">
        <v>3.5</v>
      </c>
      <c r="E355" s="438"/>
      <c r="F355" s="439">
        <v>3.5</v>
      </c>
      <c r="G355" s="440"/>
      <c r="H355" s="435"/>
      <c r="I355" s="566"/>
      <c r="J355" s="441"/>
      <c r="K355" s="442"/>
      <c r="L355" s="443"/>
      <c r="M355" s="750" t="s">
        <v>443</v>
      </c>
      <c r="N355" s="801" t="s">
        <v>488</v>
      </c>
      <c r="O355" s="465" t="s">
        <v>167</v>
      </c>
      <c r="P355" s="465" t="s">
        <v>153</v>
      </c>
      <c r="Q355" s="782" t="s">
        <v>140</v>
      </c>
    </row>
    <row r="356" spans="1:17" s="101" customFormat="1" ht="20.25" customHeight="1">
      <c r="A356" s="647">
        <f t="shared" si="4"/>
        <v>40255.16666666681</v>
      </c>
      <c r="B356" s="724" t="s">
        <v>194</v>
      </c>
      <c r="C356" s="684">
        <v>0</v>
      </c>
      <c r="D356" s="565">
        <v>0.5</v>
      </c>
      <c r="E356" s="438"/>
      <c r="F356" s="439">
        <v>0.5</v>
      </c>
      <c r="G356" s="440"/>
      <c r="H356" s="435"/>
      <c r="I356" s="566"/>
      <c r="J356" s="441"/>
      <c r="K356" s="442"/>
      <c r="L356" s="443"/>
      <c r="M356" s="750" t="s">
        <v>443</v>
      </c>
      <c r="N356" s="799" t="s">
        <v>488</v>
      </c>
      <c r="O356" s="419" t="s">
        <v>195</v>
      </c>
      <c r="P356" s="419" t="s">
        <v>153</v>
      </c>
      <c r="Q356" s="775" t="s">
        <v>140</v>
      </c>
    </row>
    <row r="357" spans="1:17" s="101" customFormat="1" ht="18" customHeight="1">
      <c r="A357" s="647">
        <f t="shared" si="4"/>
        <v>40255.187500000146</v>
      </c>
      <c r="B357" s="724" t="s">
        <v>196</v>
      </c>
      <c r="C357" s="684">
        <v>0</v>
      </c>
      <c r="D357" s="565">
        <v>1</v>
      </c>
      <c r="E357" s="438"/>
      <c r="F357" s="439">
        <v>1</v>
      </c>
      <c r="G357" s="440"/>
      <c r="H357" s="435"/>
      <c r="I357" s="566"/>
      <c r="J357" s="441"/>
      <c r="K357" s="442"/>
      <c r="L357" s="443"/>
      <c r="M357" s="750" t="s">
        <v>443</v>
      </c>
      <c r="N357" s="799" t="s">
        <v>488</v>
      </c>
      <c r="O357" s="419" t="s">
        <v>195</v>
      </c>
      <c r="P357" s="419" t="s">
        <v>153</v>
      </c>
      <c r="Q357" s="775" t="s">
        <v>140</v>
      </c>
    </row>
    <row r="358" spans="1:17" s="101" customFormat="1" ht="18" customHeight="1">
      <c r="A358" s="647">
        <f t="shared" si="4"/>
        <v>40255.22916666681</v>
      </c>
      <c r="B358" s="724" t="s">
        <v>197</v>
      </c>
      <c r="C358" s="684">
        <v>0</v>
      </c>
      <c r="D358" s="565">
        <v>30</v>
      </c>
      <c r="E358" s="438"/>
      <c r="F358" s="439">
        <v>24</v>
      </c>
      <c r="G358" s="440"/>
      <c r="H358" s="435"/>
      <c r="I358" s="566"/>
      <c r="J358" s="441"/>
      <c r="K358" s="442"/>
      <c r="L358" s="443"/>
      <c r="M358" s="750" t="s">
        <v>443</v>
      </c>
      <c r="N358" s="799" t="s">
        <v>488</v>
      </c>
      <c r="O358" s="419" t="s">
        <v>195</v>
      </c>
      <c r="P358" s="419" t="s">
        <v>153</v>
      </c>
      <c r="Q358" s="775" t="s">
        <v>198</v>
      </c>
    </row>
    <row r="359" spans="1:17" s="101" customFormat="1" ht="18" customHeight="1">
      <c r="A359" s="647">
        <f t="shared" si="4"/>
        <v>40256.22916666681</v>
      </c>
      <c r="B359" s="724"/>
      <c r="C359" s="684"/>
      <c r="D359" s="565">
        <v>0</v>
      </c>
      <c r="E359" s="438"/>
      <c r="F359" s="439"/>
      <c r="G359" s="440"/>
      <c r="H359" s="435"/>
      <c r="I359" s="566"/>
      <c r="J359" s="441"/>
      <c r="K359" s="442"/>
      <c r="L359" s="443"/>
      <c r="M359" s="750" t="s">
        <v>443</v>
      </c>
      <c r="N359" s="799" t="s">
        <v>488</v>
      </c>
      <c r="O359" s="419" t="s">
        <v>195</v>
      </c>
      <c r="P359" s="419" t="s">
        <v>153</v>
      </c>
      <c r="Q359" s="775"/>
    </row>
    <row r="360" spans="1:17" s="101" customFormat="1" ht="18" customHeight="1">
      <c r="A360" s="647">
        <f>IF(E359="y",A359+F359/24,IF(F359&gt;0,A359+F359/24,A359+D359/24))</f>
        <v>40256.22916666681</v>
      </c>
      <c r="B360" s="724" t="s">
        <v>12</v>
      </c>
      <c r="C360" s="684">
        <v>0</v>
      </c>
      <c r="D360" s="565">
        <v>5</v>
      </c>
      <c r="E360" s="438"/>
      <c r="F360" s="439">
        <v>6</v>
      </c>
      <c r="G360" s="440"/>
      <c r="H360" s="435"/>
      <c r="I360" s="566"/>
      <c r="J360" s="441"/>
      <c r="K360" s="442"/>
      <c r="L360" s="443"/>
      <c r="M360" s="750" t="s">
        <v>443</v>
      </c>
      <c r="N360" s="799" t="s">
        <v>488</v>
      </c>
      <c r="O360" s="419" t="s">
        <v>195</v>
      </c>
      <c r="P360" s="419" t="s">
        <v>153</v>
      </c>
      <c r="Q360" s="775"/>
    </row>
    <row r="361" spans="1:17" s="101" customFormat="1" ht="18" customHeight="1">
      <c r="A361" s="647">
        <f aca="true" t="shared" si="5" ref="A361:A388">IF(E360="y",A360+F360/24,IF(F360&gt;0,A360+F360/24,A360+D360/24))</f>
        <v>40256.47916666681</v>
      </c>
      <c r="B361" s="725" t="s">
        <v>199</v>
      </c>
      <c r="C361" s="684">
        <v>0</v>
      </c>
      <c r="D361" s="565">
        <v>0.5</v>
      </c>
      <c r="E361" s="438"/>
      <c r="F361" s="439">
        <v>0.5</v>
      </c>
      <c r="G361" s="440"/>
      <c r="H361" s="435"/>
      <c r="I361" s="566"/>
      <c r="J361" s="441"/>
      <c r="K361" s="442"/>
      <c r="L361" s="443"/>
      <c r="M361" s="750" t="s">
        <v>443</v>
      </c>
      <c r="N361" s="799" t="s">
        <v>488</v>
      </c>
      <c r="O361" s="419" t="s">
        <v>195</v>
      </c>
      <c r="P361" s="419" t="s">
        <v>153</v>
      </c>
      <c r="Q361" s="775"/>
    </row>
    <row r="362" spans="1:17" s="101" customFormat="1" ht="18" customHeight="1">
      <c r="A362" s="647">
        <f t="shared" si="5"/>
        <v>40256.500000000146</v>
      </c>
      <c r="B362" s="725" t="s">
        <v>200</v>
      </c>
      <c r="C362" s="684">
        <v>0</v>
      </c>
      <c r="D362" s="565">
        <v>4</v>
      </c>
      <c r="E362" s="438"/>
      <c r="F362" s="439">
        <v>3</v>
      </c>
      <c r="G362" s="440"/>
      <c r="H362" s="435"/>
      <c r="I362" s="566"/>
      <c r="J362" s="441"/>
      <c r="K362" s="442"/>
      <c r="L362" s="443"/>
      <c r="M362" s="750" t="s">
        <v>443</v>
      </c>
      <c r="N362" s="799" t="s">
        <v>488</v>
      </c>
      <c r="O362" s="419" t="s">
        <v>195</v>
      </c>
      <c r="P362" s="419" t="s">
        <v>153</v>
      </c>
      <c r="Q362" s="775"/>
    </row>
    <row r="363" spans="1:17" s="101" customFormat="1" ht="18" customHeight="1">
      <c r="A363" s="647">
        <f t="shared" si="5"/>
        <v>40256.625000000146</v>
      </c>
      <c r="B363" s="724" t="s">
        <v>201</v>
      </c>
      <c r="C363" s="684"/>
      <c r="D363" s="565"/>
      <c r="E363" s="438"/>
      <c r="F363" s="439"/>
      <c r="G363" s="440">
        <v>0</v>
      </c>
      <c r="H363" s="435"/>
      <c r="I363" s="566"/>
      <c r="J363" s="441"/>
      <c r="K363" s="442"/>
      <c r="L363" s="443"/>
      <c r="M363" s="750" t="s">
        <v>443</v>
      </c>
      <c r="N363" s="799" t="s">
        <v>488</v>
      </c>
      <c r="O363" s="419" t="s">
        <v>195</v>
      </c>
      <c r="P363" s="419" t="s">
        <v>153</v>
      </c>
      <c r="Q363" s="775"/>
    </row>
    <row r="364" spans="1:17" s="101" customFormat="1" ht="18" customHeight="1">
      <c r="A364" s="647">
        <f t="shared" si="5"/>
        <v>40256.625000000146</v>
      </c>
      <c r="B364" s="724" t="s">
        <v>199</v>
      </c>
      <c r="C364" s="684"/>
      <c r="D364" s="565">
        <v>0.5</v>
      </c>
      <c r="E364" s="438"/>
      <c r="F364" s="439">
        <v>0.5</v>
      </c>
      <c r="G364" s="440"/>
      <c r="H364" s="435"/>
      <c r="I364" s="566"/>
      <c r="J364" s="441"/>
      <c r="K364" s="442"/>
      <c r="L364" s="443"/>
      <c r="M364" s="750" t="s">
        <v>443</v>
      </c>
      <c r="N364" s="799" t="s">
        <v>488</v>
      </c>
      <c r="O364" s="419" t="s">
        <v>195</v>
      </c>
      <c r="P364" s="419" t="s">
        <v>153</v>
      </c>
      <c r="Q364" s="775"/>
    </row>
    <row r="365" spans="1:17" s="101" customFormat="1" ht="18" customHeight="1">
      <c r="A365" s="647">
        <f t="shared" si="5"/>
        <v>40256.64583333348</v>
      </c>
      <c r="B365" s="725" t="s">
        <v>202</v>
      </c>
      <c r="C365" s="684"/>
      <c r="D365" s="565">
        <v>2</v>
      </c>
      <c r="E365" s="438"/>
      <c r="F365" s="439">
        <v>5</v>
      </c>
      <c r="G365" s="440">
        <v>0</v>
      </c>
      <c r="H365" s="435"/>
      <c r="I365" s="566"/>
      <c r="J365" s="441"/>
      <c r="K365" s="442"/>
      <c r="L365" s="443"/>
      <c r="M365" s="750" t="s">
        <v>443</v>
      </c>
      <c r="N365" s="799" t="s">
        <v>488</v>
      </c>
      <c r="O365" s="419" t="s">
        <v>195</v>
      </c>
      <c r="P365" s="419" t="s">
        <v>153</v>
      </c>
      <c r="Q365" s="775"/>
    </row>
    <row r="366" spans="1:17" s="101" customFormat="1" ht="18" customHeight="1">
      <c r="A366" s="647">
        <f t="shared" si="5"/>
        <v>40256.85416666682</v>
      </c>
      <c r="B366" s="724" t="s">
        <v>203</v>
      </c>
      <c r="C366" s="684"/>
      <c r="D366" s="565">
        <v>2.5</v>
      </c>
      <c r="E366" s="438"/>
      <c r="F366" s="439">
        <v>2</v>
      </c>
      <c r="G366" s="440"/>
      <c r="H366" s="435"/>
      <c r="I366" s="566"/>
      <c r="J366" s="441"/>
      <c r="K366" s="442"/>
      <c r="L366" s="443"/>
      <c r="M366" s="750" t="s">
        <v>443</v>
      </c>
      <c r="N366" s="799" t="s">
        <v>488</v>
      </c>
      <c r="O366" s="419" t="s">
        <v>195</v>
      </c>
      <c r="P366" s="419" t="s">
        <v>153</v>
      </c>
      <c r="Q366" s="775"/>
    </row>
    <row r="367" spans="1:17" s="101" customFormat="1" ht="18" customHeight="1">
      <c r="A367" s="647">
        <f t="shared" si="5"/>
        <v>40256.93750000015</v>
      </c>
      <c r="B367" s="724" t="s">
        <v>204</v>
      </c>
      <c r="C367" s="684"/>
      <c r="D367" s="565">
        <v>0.5</v>
      </c>
      <c r="E367" s="438"/>
      <c r="F367" s="439">
        <v>0.5</v>
      </c>
      <c r="G367" s="440"/>
      <c r="H367" s="435"/>
      <c r="I367" s="566"/>
      <c r="J367" s="441"/>
      <c r="K367" s="442"/>
      <c r="L367" s="443"/>
      <c r="M367" s="750" t="s">
        <v>443</v>
      </c>
      <c r="N367" s="799" t="s">
        <v>488</v>
      </c>
      <c r="O367" s="419" t="s">
        <v>195</v>
      </c>
      <c r="P367" s="419" t="s">
        <v>153</v>
      </c>
      <c r="Q367" s="775"/>
    </row>
    <row r="368" spans="1:17" s="101" customFormat="1" ht="18" customHeight="1">
      <c r="A368" s="647">
        <f t="shared" si="5"/>
        <v>40256.95833333349</v>
      </c>
      <c r="B368" s="724" t="s">
        <v>26</v>
      </c>
      <c r="C368" s="684"/>
      <c r="D368" s="565"/>
      <c r="E368" s="438"/>
      <c r="F368" s="439"/>
      <c r="G368" s="440"/>
      <c r="H368" s="435"/>
      <c r="I368" s="566"/>
      <c r="J368" s="441"/>
      <c r="K368" s="442"/>
      <c r="L368" s="443"/>
      <c r="M368" s="750" t="s">
        <v>443</v>
      </c>
      <c r="N368" s="799" t="s">
        <v>488</v>
      </c>
      <c r="O368" s="419" t="s">
        <v>28</v>
      </c>
      <c r="P368" s="419"/>
      <c r="Q368" s="775"/>
    </row>
    <row r="369" spans="1:17" s="101" customFormat="1" ht="18" customHeight="1">
      <c r="A369" s="647">
        <f t="shared" si="5"/>
        <v>40256.95833333349</v>
      </c>
      <c r="B369" s="724" t="s">
        <v>205</v>
      </c>
      <c r="C369" s="684"/>
      <c r="D369" s="565">
        <v>2.5</v>
      </c>
      <c r="E369" s="438"/>
      <c r="F369" s="439">
        <v>2</v>
      </c>
      <c r="G369" s="440"/>
      <c r="H369" s="435"/>
      <c r="I369" s="566"/>
      <c r="J369" s="441"/>
      <c r="K369" s="442"/>
      <c r="L369" s="443"/>
      <c r="M369" s="750" t="s">
        <v>443</v>
      </c>
      <c r="N369" s="799" t="s">
        <v>488</v>
      </c>
      <c r="O369" s="419" t="s">
        <v>28</v>
      </c>
      <c r="P369" s="419"/>
      <c r="Q369" s="775"/>
    </row>
    <row r="370" spans="1:17" s="101" customFormat="1" ht="38.25" customHeight="1">
      <c r="A370" s="647">
        <f t="shared" si="5"/>
        <v>40257.041666666824</v>
      </c>
      <c r="B370" s="728" t="s">
        <v>206</v>
      </c>
      <c r="C370" s="684">
        <v>0</v>
      </c>
      <c r="D370" s="565">
        <v>5.5</v>
      </c>
      <c r="E370" s="438"/>
      <c r="F370" s="439">
        <v>5.5</v>
      </c>
      <c r="G370" s="440"/>
      <c r="H370" s="435"/>
      <c r="I370" s="566"/>
      <c r="J370" s="441"/>
      <c r="K370" s="442"/>
      <c r="L370" s="443"/>
      <c r="M370" s="742"/>
      <c r="N370" s="802"/>
      <c r="O370" s="142"/>
      <c r="P370" s="142"/>
      <c r="Q370" s="766"/>
    </row>
    <row r="371" spans="1:17" s="101" customFormat="1" ht="23.25" customHeight="1">
      <c r="A371" s="650">
        <f t="shared" si="5"/>
        <v>40257.27083333349</v>
      </c>
      <c r="B371" s="730" t="s">
        <v>207</v>
      </c>
      <c r="C371" s="687"/>
      <c r="D371" s="573">
        <v>0.5</v>
      </c>
      <c r="E371" s="574"/>
      <c r="F371" s="575">
        <v>0.5</v>
      </c>
      <c r="G371" s="576"/>
      <c r="H371" s="510"/>
      <c r="I371" s="551"/>
      <c r="J371" s="462"/>
      <c r="K371" s="463"/>
      <c r="L371" s="464"/>
      <c r="M371" s="742" t="s">
        <v>443</v>
      </c>
      <c r="N371" s="803" t="s">
        <v>488</v>
      </c>
      <c r="O371" s="142" t="s">
        <v>28</v>
      </c>
      <c r="P371" s="142"/>
      <c r="Q371" s="766"/>
    </row>
    <row r="372" spans="1:17" s="101" customFormat="1" ht="23.25" customHeight="1">
      <c r="A372" s="650">
        <f t="shared" si="5"/>
        <v>40257.291666666824</v>
      </c>
      <c r="B372" s="730" t="s">
        <v>208</v>
      </c>
      <c r="C372" s="687"/>
      <c r="D372" s="573">
        <v>1.5</v>
      </c>
      <c r="E372" s="574"/>
      <c r="F372" s="575">
        <v>1</v>
      </c>
      <c r="G372" s="576"/>
      <c r="H372" s="510"/>
      <c r="I372" s="551"/>
      <c r="J372" s="462"/>
      <c r="K372" s="463"/>
      <c r="L372" s="464"/>
      <c r="M372" s="742" t="s">
        <v>443</v>
      </c>
      <c r="N372" s="803" t="s">
        <v>488</v>
      </c>
      <c r="O372" s="142" t="s">
        <v>28</v>
      </c>
      <c r="P372" s="142"/>
      <c r="Q372" s="766"/>
    </row>
    <row r="373" spans="1:17" s="101" customFormat="1" ht="29.25" customHeight="1">
      <c r="A373" s="650">
        <f t="shared" si="5"/>
        <v>40257.33333333349</v>
      </c>
      <c r="B373" s="730" t="s">
        <v>209</v>
      </c>
      <c r="C373" s="687">
        <v>0</v>
      </c>
      <c r="D373" s="573">
        <v>0.5</v>
      </c>
      <c r="E373" s="574"/>
      <c r="F373" s="575">
        <v>0.5</v>
      </c>
      <c r="G373" s="576"/>
      <c r="H373" s="510"/>
      <c r="I373" s="551"/>
      <c r="J373" s="462"/>
      <c r="K373" s="463"/>
      <c r="L373" s="464"/>
      <c r="M373" s="742"/>
      <c r="N373" s="803"/>
      <c r="O373" s="142"/>
      <c r="P373" s="142"/>
      <c r="Q373" s="766"/>
    </row>
    <row r="374" spans="1:17" s="101" customFormat="1" ht="33" customHeight="1">
      <c r="A374" s="647">
        <f t="shared" si="5"/>
        <v>40257.354166666824</v>
      </c>
      <c r="B374" s="728" t="s">
        <v>45</v>
      </c>
      <c r="C374" s="684">
        <v>0</v>
      </c>
      <c r="D374" s="565">
        <v>1</v>
      </c>
      <c r="E374" s="438"/>
      <c r="F374" s="439">
        <v>1</v>
      </c>
      <c r="G374" s="440"/>
      <c r="H374" s="435"/>
      <c r="I374" s="566"/>
      <c r="J374" s="441"/>
      <c r="K374" s="442"/>
      <c r="L374" s="443"/>
      <c r="M374" s="742"/>
      <c r="N374" s="801"/>
      <c r="O374" s="142"/>
      <c r="P374" s="142"/>
      <c r="Q374" s="766"/>
    </row>
    <row r="375" spans="1:17" s="101" customFormat="1" ht="50.25" customHeight="1">
      <c r="A375" s="647">
        <f t="shared" si="5"/>
        <v>40257.39583333349</v>
      </c>
      <c r="B375" s="728" t="s">
        <v>210</v>
      </c>
      <c r="C375" s="684"/>
      <c r="D375" s="565">
        <v>9</v>
      </c>
      <c r="E375" s="438"/>
      <c r="F375" s="439">
        <v>9.5</v>
      </c>
      <c r="G375" s="440"/>
      <c r="H375" s="435"/>
      <c r="I375" s="566"/>
      <c r="J375" s="441"/>
      <c r="K375" s="442"/>
      <c r="L375" s="443"/>
      <c r="M375" s="742" t="s">
        <v>443</v>
      </c>
      <c r="N375" s="801" t="s">
        <v>488</v>
      </c>
      <c r="O375" s="142" t="s">
        <v>28</v>
      </c>
      <c r="P375" s="142"/>
      <c r="Q375" s="766"/>
    </row>
    <row r="376" spans="1:17" s="101" customFormat="1" ht="76.5" customHeight="1">
      <c r="A376" s="647">
        <f t="shared" si="5"/>
        <v>40257.791666666824</v>
      </c>
      <c r="B376" s="728" t="s">
        <v>211</v>
      </c>
      <c r="C376" s="684"/>
      <c r="D376" s="565">
        <v>0.5</v>
      </c>
      <c r="E376" s="438"/>
      <c r="F376" s="439">
        <v>0.5</v>
      </c>
      <c r="G376" s="440"/>
      <c r="H376" s="435"/>
      <c r="I376" s="566"/>
      <c r="J376" s="441"/>
      <c r="K376" s="442"/>
      <c r="L376" s="443"/>
      <c r="M376" s="742" t="s">
        <v>443</v>
      </c>
      <c r="N376" s="802" t="s">
        <v>488</v>
      </c>
      <c r="O376" s="142" t="s">
        <v>28</v>
      </c>
      <c r="P376" s="142"/>
      <c r="Q376" s="766"/>
    </row>
    <row r="377" spans="1:17" s="101" customFormat="1" ht="21.75" customHeight="1">
      <c r="A377" s="647">
        <f t="shared" si="5"/>
        <v>40257.81250000016</v>
      </c>
      <c r="B377" s="728" t="s">
        <v>212</v>
      </c>
      <c r="C377" s="680"/>
      <c r="D377" s="449">
        <v>2</v>
      </c>
      <c r="E377" s="445"/>
      <c r="F377" s="439">
        <v>3.5</v>
      </c>
      <c r="G377" s="446"/>
      <c r="H377" s="435"/>
      <c r="I377" s="566"/>
      <c r="J377" s="441"/>
      <c r="K377" s="442"/>
      <c r="L377" s="443"/>
      <c r="M377" s="742" t="s">
        <v>443</v>
      </c>
      <c r="N377" s="802" t="s">
        <v>488</v>
      </c>
      <c r="O377" s="142" t="s">
        <v>28</v>
      </c>
      <c r="P377" s="142"/>
      <c r="Q377" s="766"/>
    </row>
    <row r="378" spans="1:17" s="101" customFormat="1" ht="21.75" customHeight="1">
      <c r="A378" s="647">
        <f t="shared" si="5"/>
        <v>40257.958333333496</v>
      </c>
      <c r="B378" s="728" t="s">
        <v>213</v>
      </c>
      <c r="C378" s="684"/>
      <c r="D378" s="565">
        <v>3</v>
      </c>
      <c r="E378" s="438"/>
      <c r="F378" s="439">
        <v>2.5</v>
      </c>
      <c r="G378" s="440"/>
      <c r="H378" s="435"/>
      <c r="I378" s="566"/>
      <c r="J378" s="441"/>
      <c r="K378" s="442"/>
      <c r="L378" s="443"/>
      <c r="M378" s="742" t="s">
        <v>443</v>
      </c>
      <c r="N378" s="802" t="s">
        <v>488</v>
      </c>
      <c r="O378" s="142" t="s">
        <v>485</v>
      </c>
      <c r="P378" s="142"/>
      <c r="Q378" s="766"/>
    </row>
    <row r="379" spans="1:17" s="101" customFormat="1" ht="22.5" customHeight="1">
      <c r="A379" s="647">
        <f t="shared" si="5"/>
        <v>40258.06250000016</v>
      </c>
      <c r="B379" s="728" t="s">
        <v>214</v>
      </c>
      <c r="C379" s="684"/>
      <c r="D379" s="565">
        <v>0.5</v>
      </c>
      <c r="E379" s="438"/>
      <c r="F379" s="439">
        <v>1</v>
      </c>
      <c r="G379" s="440"/>
      <c r="H379" s="435"/>
      <c r="I379" s="566"/>
      <c r="J379" s="441"/>
      <c r="K379" s="442"/>
      <c r="L379" s="443"/>
      <c r="M379" s="742" t="s">
        <v>443</v>
      </c>
      <c r="N379" s="799" t="s">
        <v>488</v>
      </c>
      <c r="O379" s="419" t="s">
        <v>485</v>
      </c>
      <c r="P379" s="419"/>
      <c r="Q379" s="775"/>
    </row>
    <row r="380" spans="1:17" s="101" customFormat="1" ht="20.25" customHeight="1">
      <c r="A380" s="647">
        <f t="shared" si="5"/>
        <v>40258.104166666824</v>
      </c>
      <c r="B380" s="728" t="s">
        <v>215</v>
      </c>
      <c r="C380" s="684"/>
      <c r="D380" s="565">
        <v>1</v>
      </c>
      <c r="E380" s="438"/>
      <c r="F380" s="439">
        <v>0.5</v>
      </c>
      <c r="G380" s="440"/>
      <c r="H380" s="435"/>
      <c r="I380" s="566"/>
      <c r="J380" s="441"/>
      <c r="K380" s="442"/>
      <c r="L380" s="443"/>
      <c r="M380" s="742" t="s">
        <v>443</v>
      </c>
      <c r="N380" s="799" t="s">
        <v>488</v>
      </c>
      <c r="O380" s="419" t="s">
        <v>485</v>
      </c>
      <c r="P380" s="419"/>
      <c r="Q380" s="775"/>
    </row>
    <row r="381" spans="1:17" s="101" customFormat="1" ht="20.25" customHeight="1">
      <c r="A381" s="647">
        <f t="shared" si="5"/>
        <v>40258.12500000016</v>
      </c>
      <c r="B381" s="728" t="s">
        <v>216</v>
      </c>
      <c r="C381" s="684"/>
      <c r="D381" s="565">
        <v>1</v>
      </c>
      <c r="E381" s="438"/>
      <c r="F381" s="439">
        <v>1</v>
      </c>
      <c r="G381" s="440"/>
      <c r="H381" s="435"/>
      <c r="I381" s="566"/>
      <c r="J381" s="441"/>
      <c r="K381" s="442"/>
      <c r="L381" s="443"/>
      <c r="M381" s="755" t="s">
        <v>443</v>
      </c>
      <c r="N381" s="799" t="s">
        <v>488</v>
      </c>
      <c r="O381" s="419" t="s">
        <v>485</v>
      </c>
      <c r="P381" s="419"/>
      <c r="Q381" s="775"/>
    </row>
    <row r="382" spans="1:17" s="101" customFormat="1" ht="18.75" customHeight="1">
      <c r="A382" s="647">
        <f t="shared" si="5"/>
        <v>40258.166666666824</v>
      </c>
      <c r="B382" s="728" t="s">
        <v>217</v>
      </c>
      <c r="C382" s="680"/>
      <c r="D382" s="449">
        <v>6</v>
      </c>
      <c r="E382" s="445"/>
      <c r="F382" s="439">
        <v>5</v>
      </c>
      <c r="G382" s="446"/>
      <c r="H382" s="435"/>
      <c r="I382" s="566"/>
      <c r="J382" s="441"/>
      <c r="K382" s="442"/>
      <c r="L382" s="443"/>
      <c r="M382" s="755" t="s">
        <v>443</v>
      </c>
      <c r="N382" s="799" t="s">
        <v>488</v>
      </c>
      <c r="O382" s="419" t="s">
        <v>485</v>
      </c>
      <c r="P382" s="419"/>
      <c r="Q382" s="775"/>
    </row>
    <row r="383" spans="1:17" s="101" customFormat="1" ht="31.5" customHeight="1">
      <c r="A383" s="650">
        <f t="shared" si="5"/>
        <v>40258.37500000016</v>
      </c>
      <c r="B383" s="730" t="s">
        <v>218</v>
      </c>
      <c r="C383" s="687">
        <v>0</v>
      </c>
      <c r="D383" s="573">
        <v>6</v>
      </c>
      <c r="E383" s="574"/>
      <c r="F383" s="575">
        <v>6</v>
      </c>
      <c r="G383" s="576"/>
      <c r="H383" s="510"/>
      <c r="I383" s="551"/>
      <c r="J383" s="462"/>
      <c r="K383" s="463"/>
      <c r="L383" s="464"/>
      <c r="M383" s="742"/>
      <c r="N383" s="804"/>
      <c r="O383" s="142"/>
      <c r="P383" s="142"/>
      <c r="Q383" s="766"/>
    </row>
    <row r="384" spans="1:17" s="101" customFormat="1" ht="41.25" customHeight="1">
      <c r="A384" s="650">
        <f t="shared" si="5"/>
        <v>40258.62500000016</v>
      </c>
      <c r="B384" s="730" t="s">
        <v>219</v>
      </c>
      <c r="C384" s="687"/>
      <c r="D384" s="573">
        <v>1</v>
      </c>
      <c r="E384" s="574"/>
      <c r="F384" s="575">
        <v>1</v>
      </c>
      <c r="G384" s="576"/>
      <c r="H384" s="510"/>
      <c r="I384" s="551"/>
      <c r="J384" s="462"/>
      <c r="K384" s="463"/>
      <c r="L384" s="464"/>
      <c r="M384" s="742" t="s">
        <v>443</v>
      </c>
      <c r="N384" s="804" t="s">
        <v>488</v>
      </c>
      <c r="O384" s="142" t="s">
        <v>485</v>
      </c>
      <c r="P384" s="142"/>
      <c r="Q384" s="766"/>
    </row>
    <row r="385" spans="1:17" s="101" customFormat="1" ht="21" customHeight="1">
      <c r="A385" s="647">
        <f t="shared" si="5"/>
        <v>40258.666666666824</v>
      </c>
      <c r="B385" s="728" t="s">
        <v>412</v>
      </c>
      <c r="C385" s="684"/>
      <c r="D385" s="565">
        <v>0.5</v>
      </c>
      <c r="E385" s="438"/>
      <c r="F385" s="439">
        <v>1.5</v>
      </c>
      <c r="G385" s="440"/>
      <c r="H385" s="435"/>
      <c r="I385" s="566"/>
      <c r="J385" s="441"/>
      <c r="K385" s="442"/>
      <c r="L385" s="443"/>
      <c r="M385" s="755" t="s">
        <v>443</v>
      </c>
      <c r="N385" s="799" t="s">
        <v>488</v>
      </c>
      <c r="O385" s="419" t="s">
        <v>485</v>
      </c>
      <c r="P385" s="419"/>
      <c r="Q385" s="775"/>
    </row>
    <row r="386" spans="1:17" s="101" customFormat="1" ht="18.75" customHeight="1">
      <c r="A386" s="647">
        <f t="shared" si="5"/>
        <v>40258.729166666824</v>
      </c>
      <c r="B386" s="728" t="s">
        <v>220</v>
      </c>
      <c r="C386" s="684">
        <v>0</v>
      </c>
      <c r="D386" s="565">
        <v>1</v>
      </c>
      <c r="E386" s="438"/>
      <c r="F386" s="439">
        <v>2.5</v>
      </c>
      <c r="G386" s="440"/>
      <c r="H386" s="435"/>
      <c r="I386" s="566"/>
      <c r="J386" s="441"/>
      <c r="K386" s="442"/>
      <c r="L386" s="443"/>
      <c r="M386" s="755" t="s">
        <v>443</v>
      </c>
      <c r="N386" s="799" t="s">
        <v>488</v>
      </c>
      <c r="O386" s="419" t="s">
        <v>485</v>
      </c>
      <c r="P386" s="419"/>
      <c r="Q386" s="766"/>
    </row>
    <row r="387" spans="1:17" s="101" customFormat="1" ht="22.5" customHeight="1">
      <c r="A387" s="647">
        <f t="shared" si="5"/>
        <v>40258.83333333349</v>
      </c>
      <c r="B387" s="728" t="s">
        <v>221</v>
      </c>
      <c r="C387" s="684"/>
      <c r="D387" s="565">
        <v>2</v>
      </c>
      <c r="E387" s="438"/>
      <c r="F387" s="439">
        <v>1</v>
      </c>
      <c r="G387" s="440"/>
      <c r="H387" s="435"/>
      <c r="I387" s="566"/>
      <c r="J387" s="441"/>
      <c r="K387" s="442"/>
      <c r="L387" s="443"/>
      <c r="M387" s="755" t="s">
        <v>443</v>
      </c>
      <c r="N387" s="799" t="s">
        <v>488</v>
      </c>
      <c r="O387" s="419" t="s">
        <v>485</v>
      </c>
      <c r="P387" s="419"/>
      <c r="Q387" s="766"/>
    </row>
    <row r="388" spans="1:17" s="101" customFormat="1" ht="18.75" customHeight="1">
      <c r="A388" s="647">
        <f t="shared" si="5"/>
        <v>40258.87500000015</v>
      </c>
      <c r="B388" s="728" t="s">
        <v>50</v>
      </c>
      <c r="C388" s="680">
        <v>0</v>
      </c>
      <c r="D388" s="449">
        <v>0.5</v>
      </c>
      <c r="E388" s="445"/>
      <c r="F388" s="439">
        <v>1</v>
      </c>
      <c r="G388" s="446"/>
      <c r="H388" s="435"/>
      <c r="I388" s="566"/>
      <c r="J388" s="441"/>
      <c r="K388" s="442"/>
      <c r="L388" s="443"/>
      <c r="M388" s="755" t="s">
        <v>443</v>
      </c>
      <c r="N388" s="799" t="s">
        <v>488</v>
      </c>
      <c r="O388" s="419" t="s">
        <v>485</v>
      </c>
      <c r="P388" s="419"/>
      <c r="Q388" s="766"/>
    </row>
    <row r="389" spans="1:17" s="101" customFormat="1" ht="18.75" customHeight="1">
      <c r="A389" s="647">
        <f aca="true" t="shared" si="6" ref="A389:A429">IF(E388="y",A388+F388/24,IF(F388&gt;0,A388+F388/24,A388+D388/24))</f>
        <v>40258.91666666682</v>
      </c>
      <c r="B389" s="724" t="s">
        <v>222</v>
      </c>
      <c r="C389" s="680">
        <v>0</v>
      </c>
      <c r="D389" s="449">
        <v>1</v>
      </c>
      <c r="E389" s="445"/>
      <c r="F389" s="439">
        <v>4.5</v>
      </c>
      <c r="G389" s="446"/>
      <c r="H389" s="447"/>
      <c r="I389" s="448"/>
      <c r="J389" s="441"/>
      <c r="K389" s="442"/>
      <c r="L389" s="443"/>
      <c r="M389" s="755" t="s">
        <v>443</v>
      </c>
      <c r="N389" s="799" t="s">
        <v>488</v>
      </c>
      <c r="O389" s="419" t="s">
        <v>485</v>
      </c>
      <c r="P389" s="419"/>
      <c r="Q389" s="766"/>
    </row>
    <row r="390" spans="1:17" s="101" customFormat="1" ht="18.75" customHeight="1">
      <c r="A390" s="647">
        <f t="shared" si="6"/>
        <v>40259.10416666682</v>
      </c>
      <c r="B390" s="724" t="s">
        <v>81</v>
      </c>
      <c r="C390" s="680">
        <v>0</v>
      </c>
      <c r="D390" s="449">
        <v>0.5</v>
      </c>
      <c r="E390" s="445"/>
      <c r="F390" s="439">
        <v>0.5</v>
      </c>
      <c r="G390" s="446"/>
      <c r="H390" s="447"/>
      <c r="I390" s="448"/>
      <c r="J390" s="441"/>
      <c r="K390" s="442"/>
      <c r="L390" s="443"/>
      <c r="M390" s="755" t="s">
        <v>443</v>
      </c>
      <c r="N390" s="799" t="s">
        <v>488</v>
      </c>
      <c r="O390" s="419" t="s">
        <v>485</v>
      </c>
      <c r="P390" s="419"/>
      <c r="Q390" s="766"/>
    </row>
    <row r="391" spans="1:17" s="101" customFormat="1" ht="18.75" customHeight="1">
      <c r="A391" s="647">
        <f t="shared" si="6"/>
        <v>40259.12500000015</v>
      </c>
      <c r="B391" s="724" t="s">
        <v>223</v>
      </c>
      <c r="C391" s="680">
        <v>0</v>
      </c>
      <c r="D391" s="449">
        <v>1</v>
      </c>
      <c r="E391" s="445"/>
      <c r="F391" s="439">
        <v>0.5</v>
      </c>
      <c r="G391" s="446"/>
      <c r="H391" s="447"/>
      <c r="I391" s="448"/>
      <c r="J391" s="441"/>
      <c r="K391" s="442"/>
      <c r="L391" s="443"/>
      <c r="M391" s="755" t="s">
        <v>443</v>
      </c>
      <c r="N391" s="799" t="s">
        <v>488</v>
      </c>
      <c r="O391" s="419" t="s">
        <v>485</v>
      </c>
      <c r="P391" s="419"/>
      <c r="Q391" s="766" t="s">
        <v>224</v>
      </c>
    </row>
    <row r="392" spans="1:17" s="101" customFormat="1" ht="18.75" customHeight="1">
      <c r="A392" s="647">
        <f t="shared" si="6"/>
        <v>40259.14583333349</v>
      </c>
      <c r="B392" s="724" t="s">
        <v>225</v>
      </c>
      <c r="C392" s="680"/>
      <c r="D392" s="449">
        <v>7</v>
      </c>
      <c r="E392" s="445"/>
      <c r="F392" s="439">
        <v>7</v>
      </c>
      <c r="G392" s="446"/>
      <c r="H392" s="447"/>
      <c r="I392" s="448"/>
      <c r="J392" s="441"/>
      <c r="K392" s="442"/>
      <c r="L392" s="443"/>
      <c r="M392" s="755" t="s">
        <v>443</v>
      </c>
      <c r="N392" s="799" t="s">
        <v>488</v>
      </c>
      <c r="O392" s="419" t="s">
        <v>485</v>
      </c>
      <c r="P392" s="419"/>
      <c r="Q392" s="766" t="s">
        <v>226</v>
      </c>
    </row>
    <row r="393" spans="1:17" s="101" customFormat="1" ht="33.75" customHeight="1">
      <c r="A393" s="648">
        <f t="shared" si="6"/>
        <v>40259.43750000015</v>
      </c>
      <c r="B393" s="731" t="s">
        <v>227</v>
      </c>
      <c r="C393" s="673"/>
      <c r="D393" s="582">
        <v>0.5</v>
      </c>
      <c r="E393" s="583"/>
      <c r="F393" s="584">
        <v>0.5</v>
      </c>
      <c r="G393" s="585"/>
      <c r="H393" s="586"/>
      <c r="I393" s="587"/>
      <c r="J393" s="588"/>
      <c r="K393" s="589"/>
      <c r="L393" s="590"/>
      <c r="M393" s="751" t="s">
        <v>443</v>
      </c>
      <c r="N393" s="805" t="s">
        <v>488</v>
      </c>
      <c r="O393" s="591" t="s">
        <v>485</v>
      </c>
      <c r="P393" s="591"/>
      <c r="Q393" s="777"/>
    </row>
    <row r="394" spans="1:17" s="101" customFormat="1" ht="15" customHeight="1">
      <c r="A394" s="626">
        <f t="shared" si="6"/>
        <v>40259.45833333349</v>
      </c>
      <c r="B394" s="693" t="s">
        <v>228</v>
      </c>
      <c r="C394" s="656">
        <v>0</v>
      </c>
      <c r="D394" s="298">
        <v>1</v>
      </c>
      <c r="E394" s="299"/>
      <c r="F394" s="317">
        <v>1</v>
      </c>
      <c r="G394" s="184"/>
      <c r="H394" s="185"/>
      <c r="I394" s="186"/>
      <c r="J394" s="138"/>
      <c r="K394" s="139"/>
      <c r="L394" s="140"/>
      <c r="M394" s="742" t="s">
        <v>443</v>
      </c>
      <c r="N394" s="802" t="s">
        <v>488</v>
      </c>
      <c r="O394" s="142" t="s">
        <v>485</v>
      </c>
      <c r="P394" s="142"/>
      <c r="Q394" s="766" t="s">
        <v>229</v>
      </c>
    </row>
    <row r="395" spans="1:17" s="101" customFormat="1" ht="15" customHeight="1">
      <c r="A395" s="647">
        <f t="shared" si="6"/>
        <v>40259.50000000015</v>
      </c>
      <c r="B395" s="724" t="s">
        <v>230</v>
      </c>
      <c r="C395" s="680">
        <v>0</v>
      </c>
      <c r="D395" s="449">
        <v>0.5</v>
      </c>
      <c r="E395" s="445"/>
      <c r="F395" s="439">
        <v>0.5</v>
      </c>
      <c r="G395" s="446"/>
      <c r="H395" s="447"/>
      <c r="I395" s="448"/>
      <c r="J395" s="441"/>
      <c r="K395" s="442"/>
      <c r="L395" s="443"/>
      <c r="M395" s="755" t="s">
        <v>443</v>
      </c>
      <c r="N395" s="799" t="s">
        <v>488</v>
      </c>
      <c r="O395" s="419" t="s">
        <v>485</v>
      </c>
      <c r="P395" s="419"/>
      <c r="Q395" s="766"/>
    </row>
    <row r="396" spans="1:17" s="101" customFormat="1" ht="19.5" customHeight="1">
      <c r="A396" s="647">
        <f t="shared" si="6"/>
        <v>40259.52083333349</v>
      </c>
      <c r="B396" s="724" t="s">
        <v>231</v>
      </c>
      <c r="C396" s="680">
        <v>0</v>
      </c>
      <c r="D396" s="449">
        <v>1</v>
      </c>
      <c r="E396" s="445"/>
      <c r="F396" s="439">
        <v>1</v>
      </c>
      <c r="G396" s="446"/>
      <c r="H396" s="447"/>
      <c r="I396" s="448"/>
      <c r="J396" s="441"/>
      <c r="K396" s="442"/>
      <c r="L396" s="443"/>
      <c r="M396" s="755" t="s">
        <v>443</v>
      </c>
      <c r="N396" s="799" t="s">
        <v>488</v>
      </c>
      <c r="O396" s="419" t="s">
        <v>485</v>
      </c>
      <c r="P396" s="419"/>
      <c r="Q396" s="766" t="s">
        <v>232</v>
      </c>
    </row>
    <row r="397" spans="1:17" s="101" customFormat="1" ht="19.5" customHeight="1">
      <c r="A397" s="647">
        <f t="shared" si="6"/>
        <v>40259.56250000015</v>
      </c>
      <c r="B397" s="724" t="s">
        <v>233</v>
      </c>
      <c r="C397" s="684"/>
      <c r="D397" s="565">
        <v>0.5</v>
      </c>
      <c r="E397" s="438"/>
      <c r="F397" s="439">
        <v>3</v>
      </c>
      <c r="G397" s="440"/>
      <c r="H397" s="435"/>
      <c r="I397" s="566"/>
      <c r="J397" s="441"/>
      <c r="K397" s="442"/>
      <c r="L397" s="443"/>
      <c r="M397" s="755" t="s">
        <v>443</v>
      </c>
      <c r="N397" s="799" t="s">
        <v>488</v>
      </c>
      <c r="O397" s="419" t="s">
        <v>485</v>
      </c>
      <c r="P397" s="419"/>
      <c r="Q397" s="766" t="s">
        <v>234</v>
      </c>
    </row>
    <row r="398" spans="1:17" s="101" customFormat="1" ht="19.5" customHeight="1">
      <c r="A398" s="647">
        <f t="shared" si="6"/>
        <v>40259.68750000015</v>
      </c>
      <c r="B398" s="724" t="s">
        <v>235</v>
      </c>
      <c r="C398" s="680"/>
      <c r="D398" s="449"/>
      <c r="E398" s="445"/>
      <c r="F398" s="439"/>
      <c r="G398" s="446"/>
      <c r="H398" s="447"/>
      <c r="I398" s="448"/>
      <c r="J398" s="441"/>
      <c r="K398" s="442"/>
      <c r="L398" s="443"/>
      <c r="M398" s="755" t="s">
        <v>443</v>
      </c>
      <c r="N398" s="799" t="s">
        <v>491</v>
      </c>
      <c r="O398" s="419" t="s">
        <v>552</v>
      </c>
      <c r="P398" s="419"/>
      <c r="Q398" s="766"/>
    </row>
    <row r="399" spans="1:17" s="101" customFormat="1" ht="19.5" customHeight="1">
      <c r="A399" s="647">
        <f t="shared" si="6"/>
        <v>40259.68750000015</v>
      </c>
      <c r="B399" s="724" t="s">
        <v>236</v>
      </c>
      <c r="C399" s="684"/>
      <c r="D399" s="565"/>
      <c r="E399" s="438"/>
      <c r="F399" s="439"/>
      <c r="G399" s="440"/>
      <c r="H399" s="435"/>
      <c r="I399" s="566"/>
      <c r="J399" s="441"/>
      <c r="K399" s="442"/>
      <c r="L399" s="443"/>
      <c r="M399" s="755" t="s">
        <v>443</v>
      </c>
      <c r="N399" s="799" t="s">
        <v>491</v>
      </c>
      <c r="O399" s="419" t="s">
        <v>552</v>
      </c>
      <c r="P399" s="419"/>
      <c r="Q399" s="766"/>
    </row>
    <row r="400" spans="1:17" s="101" customFormat="1" ht="19.5" customHeight="1">
      <c r="A400" s="647">
        <f t="shared" si="6"/>
        <v>40259.68750000015</v>
      </c>
      <c r="B400" s="724" t="s">
        <v>237</v>
      </c>
      <c r="C400" s="684"/>
      <c r="D400" s="565">
        <v>35</v>
      </c>
      <c r="E400" s="438"/>
      <c r="F400" s="439">
        <v>36.5</v>
      </c>
      <c r="G400" s="440"/>
      <c r="H400" s="447"/>
      <c r="I400" s="448"/>
      <c r="J400" s="441"/>
      <c r="K400" s="442"/>
      <c r="L400" s="443"/>
      <c r="M400" s="755" t="s">
        <v>443</v>
      </c>
      <c r="N400" s="799" t="s">
        <v>491</v>
      </c>
      <c r="O400" s="419" t="s">
        <v>552</v>
      </c>
      <c r="P400" s="419"/>
      <c r="Q400" s="766" t="s">
        <v>238</v>
      </c>
    </row>
    <row r="401" spans="1:17" s="101" customFormat="1" ht="19.5" customHeight="1">
      <c r="A401" s="647">
        <f t="shared" si="6"/>
        <v>40261.20833333349</v>
      </c>
      <c r="B401" s="724" t="s">
        <v>239</v>
      </c>
      <c r="C401" s="684"/>
      <c r="D401" s="565">
        <v>4</v>
      </c>
      <c r="E401" s="438"/>
      <c r="F401" s="439">
        <v>6.5</v>
      </c>
      <c r="G401" s="440"/>
      <c r="H401" s="447"/>
      <c r="I401" s="448"/>
      <c r="J401" s="441"/>
      <c r="K401" s="442"/>
      <c r="L401" s="443"/>
      <c r="M401" s="755" t="s">
        <v>443</v>
      </c>
      <c r="N401" s="799" t="s">
        <v>491</v>
      </c>
      <c r="O401" s="419" t="s">
        <v>552</v>
      </c>
      <c r="P401" s="419"/>
      <c r="Q401" s="766"/>
    </row>
    <row r="402" spans="1:17" s="101" customFormat="1" ht="19.5" customHeight="1">
      <c r="A402" s="647">
        <f t="shared" si="6"/>
        <v>40261.479166666824</v>
      </c>
      <c r="B402" s="724" t="s">
        <v>240</v>
      </c>
      <c r="C402" s="684">
        <v>0</v>
      </c>
      <c r="D402" s="565"/>
      <c r="E402" s="438"/>
      <c r="F402" s="439">
        <v>2.5</v>
      </c>
      <c r="G402" s="440"/>
      <c r="H402" s="447"/>
      <c r="I402" s="448"/>
      <c r="J402" s="441"/>
      <c r="K402" s="442"/>
      <c r="L402" s="443"/>
      <c r="M402" s="755"/>
      <c r="N402" s="799"/>
      <c r="O402" s="419"/>
      <c r="P402" s="419"/>
      <c r="Q402" s="766"/>
    </row>
    <row r="403" spans="1:17" s="101" customFormat="1" ht="33" customHeight="1">
      <c r="A403" s="650">
        <f t="shared" si="6"/>
        <v>40261.58333333349</v>
      </c>
      <c r="B403" s="721" t="s">
        <v>241</v>
      </c>
      <c r="C403" s="678"/>
      <c r="D403" s="577">
        <v>2</v>
      </c>
      <c r="E403" s="578"/>
      <c r="F403" s="575">
        <v>0.5</v>
      </c>
      <c r="G403" s="579"/>
      <c r="H403" s="580"/>
      <c r="I403" s="581"/>
      <c r="J403" s="462"/>
      <c r="K403" s="463"/>
      <c r="L403" s="464"/>
      <c r="M403" s="742" t="s">
        <v>443</v>
      </c>
      <c r="N403" s="803" t="s">
        <v>491</v>
      </c>
      <c r="O403" s="353" t="s">
        <v>552</v>
      </c>
      <c r="P403" s="353"/>
      <c r="Q403" s="786"/>
    </row>
    <row r="404" spans="1:17" s="101" customFormat="1" ht="19.5" customHeight="1">
      <c r="A404" s="647">
        <f t="shared" si="6"/>
        <v>40261.604166666824</v>
      </c>
      <c r="B404" s="724" t="s">
        <v>242</v>
      </c>
      <c r="C404" s="684"/>
      <c r="D404" s="565">
        <v>1</v>
      </c>
      <c r="E404" s="438"/>
      <c r="F404" s="439">
        <v>1</v>
      </c>
      <c r="G404" s="440"/>
      <c r="H404" s="435"/>
      <c r="I404" s="566"/>
      <c r="J404" s="441"/>
      <c r="K404" s="442"/>
      <c r="L404" s="443"/>
      <c r="M404" s="755" t="s">
        <v>443</v>
      </c>
      <c r="N404" s="799" t="s">
        <v>491</v>
      </c>
      <c r="O404" s="419" t="s">
        <v>552</v>
      </c>
      <c r="P404" s="419"/>
      <c r="Q404" s="766"/>
    </row>
    <row r="405" spans="1:17" s="101" customFormat="1" ht="19.5" customHeight="1">
      <c r="A405" s="647">
        <f t="shared" si="6"/>
        <v>40261.64583333349</v>
      </c>
      <c r="B405" s="724" t="s">
        <v>243</v>
      </c>
      <c r="C405" s="684"/>
      <c r="D405" s="565">
        <v>2</v>
      </c>
      <c r="E405" s="438"/>
      <c r="F405" s="439">
        <v>2</v>
      </c>
      <c r="G405" s="440"/>
      <c r="H405" s="435"/>
      <c r="I405" s="566"/>
      <c r="J405" s="441"/>
      <c r="K405" s="442"/>
      <c r="L405" s="443"/>
      <c r="M405" s="755" t="s">
        <v>443</v>
      </c>
      <c r="N405" s="799" t="s">
        <v>491</v>
      </c>
      <c r="O405" s="419" t="s">
        <v>552</v>
      </c>
      <c r="P405" s="419"/>
      <c r="Q405" s="766"/>
    </row>
    <row r="406" spans="1:17" s="101" customFormat="1" ht="19.5" customHeight="1">
      <c r="A406" s="647">
        <f t="shared" si="6"/>
        <v>40261.729166666824</v>
      </c>
      <c r="B406" s="724" t="s">
        <v>244</v>
      </c>
      <c r="C406" s="680"/>
      <c r="D406" s="449">
        <v>6</v>
      </c>
      <c r="E406" s="445"/>
      <c r="F406" s="439">
        <v>5.5</v>
      </c>
      <c r="G406" s="446"/>
      <c r="H406" s="435"/>
      <c r="I406" s="566"/>
      <c r="J406" s="441"/>
      <c r="K406" s="442"/>
      <c r="L406" s="443"/>
      <c r="M406" s="755" t="s">
        <v>443</v>
      </c>
      <c r="N406" s="799" t="s">
        <v>491</v>
      </c>
      <c r="O406" s="419" t="s">
        <v>552</v>
      </c>
      <c r="P406" s="419"/>
      <c r="Q406" s="766"/>
    </row>
    <row r="407" spans="1:17" s="101" customFormat="1" ht="19.5" customHeight="1">
      <c r="A407" s="647">
        <f t="shared" si="6"/>
        <v>40261.95833333349</v>
      </c>
      <c r="B407" s="724" t="s">
        <v>579</v>
      </c>
      <c r="C407" s="680">
        <v>0</v>
      </c>
      <c r="D407" s="449">
        <v>1.5</v>
      </c>
      <c r="E407" s="445"/>
      <c r="F407" s="439">
        <v>1</v>
      </c>
      <c r="G407" s="446"/>
      <c r="H407" s="447"/>
      <c r="I407" s="448"/>
      <c r="J407" s="441"/>
      <c r="K407" s="442"/>
      <c r="L407" s="443"/>
      <c r="M407" s="755" t="s">
        <v>443</v>
      </c>
      <c r="N407" s="799" t="s">
        <v>491</v>
      </c>
      <c r="O407" s="419" t="s">
        <v>552</v>
      </c>
      <c r="P407" s="419"/>
      <c r="Q407" s="766"/>
    </row>
    <row r="408" spans="1:17" s="101" customFormat="1" ht="33" customHeight="1">
      <c r="A408" s="650">
        <f t="shared" si="6"/>
        <v>40262.00000000015</v>
      </c>
      <c r="B408" s="721" t="s">
        <v>245</v>
      </c>
      <c r="C408" s="687">
        <v>0</v>
      </c>
      <c r="D408" s="573"/>
      <c r="E408" s="574"/>
      <c r="F408" s="575">
        <v>0</v>
      </c>
      <c r="G408" s="576"/>
      <c r="H408" s="510"/>
      <c r="I408" s="551"/>
      <c r="J408" s="462"/>
      <c r="K408" s="463"/>
      <c r="L408" s="464"/>
      <c r="M408" s="742" t="s">
        <v>443</v>
      </c>
      <c r="N408" s="803" t="s">
        <v>491</v>
      </c>
      <c r="O408" s="353" t="s">
        <v>552</v>
      </c>
      <c r="P408" s="353"/>
      <c r="Q408" s="786"/>
    </row>
    <row r="409" spans="1:17" s="101" customFormat="1" ht="22.5" customHeight="1">
      <c r="A409" s="650">
        <f t="shared" si="6"/>
        <v>40262.00000000015</v>
      </c>
      <c r="B409" s="721" t="s">
        <v>246</v>
      </c>
      <c r="C409" s="687">
        <v>0</v>
      </c>
      <c r="D409" s="573">
        <v>0.5</v>
      </c>
      <c r="E409" s="574"/>
      <c r="F409" s="575">
        <v>0.5</v>
      </c>
      <c r="G409" s="576"/>
      <c r="H409" s="510"/>
      <c r="I409" s="551"/>
      <c r="J409" s="462"/>
      <c r="K409" s="463"/>
      <c r="L409" s="464"/>
      <c r="M409" s="742"/>
      <c r="N409" s="803"/>
      <c r="O409" s="353"/>
      <c r="P409" s="353"/>
      <c r="Q409" s="786"/>
    </row>
    <row r="410" spans="1:17" s="101" customFormat="1" ht="23.25" customHeight="1">
      <c r="A410" s="650">
        <f t="shared" si="6"/>
        <v>40262.02083333349</v>
      </c>
      <c r="B410" s="721" t="s">
        <v>247</v>
      </c>
      <c r="C410" s="687">
        <v>0</v>
      </c>
      <c r="D410" s="573">
        <v>0.5</v>
      </c>
      <c r="E410" s="574"/>
      <c r="F410" s="575">
        <v>0.5</v>
      </c>
      <c r="G410" s="576"/>
      <c r="H410" s="510"/>
      <c r="I410" s="551"/>
      <c r="J410" s="462"/>
      <c r="K410" s="463"/>
      <c r="L410" s="464"/>
      <c r="M410" s="742"/>
      <c r="N410" s="803"/>
      <c r="O410" s="353"/>
      <c r="P410" s="353"/>
      <c r="Q410" s="786"/>
    </row>
    <row r="411" spans="1:17" s="101" customFormat="1" ht="21" customHeight="1">
      <c r="A411" s="647">
        <f t="shared" si="6"/>
        <v>40262.041666666824</v>
      </c>
      <c r="B411" s="724" t="s">
        <v>248</v>
      </c>
      <c r="C411" s="684">
        <v>0</v>
      </c>
      <c r="D411" s="565">
        <v>0.5</v>
      </c>
      <c r="E411" s="438"/>
      <c r="F411" s="439">
        <v>0.5</v>
      </c>
      <c r="G411" s="440"/>
      <c r="H411" s="435"/>
      <c r="I411" s="566"/>
      <c r="J411" s="441"/>
      <c r="K411" s="442"/>
      <c r="L411" s="443"/>
      <c r="M411" s="742"/>
      <c r="N411" s="802"/>
      <c r="O411" s="142"/>
      <c r="P411" s="142"/>
      <c r="Q411" s="766"/>
    </row>
    <row r="412" spans="1:17" s="101" customFormat="1" ht="33" customHeight="1">
      <c r="A412" s="650">
        <f t="shared" si="6"/>
        <v>40262.06250000016</v>
      </c>
      <c r="B412" s="721" t="s">
        <v>249</v>
      </c>
      <c r="C412" s="687">
        <v>0</v>
      </c>
      <c r="D412" s="573">
        <v>1.5</v>
      </c>
      <c r="E412" s="574"/>
      <c r="F412" s="575">
        <v>1.5</v>
      </c>
      <c r="G412" s="576"/>
      <c r="H412" s="510"/>
      <c r="I412" s="551"/>
      <c r="J412" s="462"/>
      <c r="K412" s="463"/>
      <c r="L412" s="464"/>
      <c r="M412" s="742" t="s">
        <v>443</v>
      </c>
      <c r="N412" s="803" t="s">
        <v>491</v>
      </c>
      <c r="O412" s="142" t="s">
        <v>552</v>
      </c>
      <c r="P412" s="142"/>
      <c r="Q412" s="766"/>
    </row>
    <row r="413" spans="1:17" s="101" customFormat="1" ht="30.75" customHeight="1">
      <c r="A413" s="647">
        <f t="shared" si="6"/>
        <v>40262.12500000016</v>
      </c>
      <c r="B413" s="724" t="s">
        <v>250</v>
      </c>
      <c r="C413" s="684">
        <v>0</v>
      </c>
      <c r="D413" s="565">
        <v>0.5</v>
      </c>
      <c r="E413" s="438"/>
      <c r="F413" s="439">
        <v>0.5</v>
      </c>
      <c r="G413" s="440"/>
      <c r="H413" s="435"/>
      <c r="I413" s="566"/>
      <c r="J413" s="441"/>
      <c r="K413" s="442"/>
      <c r="L413" s="443"/>
      <c r="M413" s="742"/>
      <c r="N413" s="799"/>
      <c r="O413" s="419"/>
      <c r="P413" s="419"/>
      <c r="Q413" s="775"/>
    </row>
    <row r="414" spans="1:17" s="101" customFormat="1" ht="19.5" customHeight="1">
      <c r="A414" s="647">
        <f t="shared" si="6"/>
        <v>40262.145833333496</v>
      </c>
      <c r="B414" s="724" t="s">
        <v>251</v>
      </c>
      <c r="C414" s="680">
        <v>0</v>
      </c>
      <c r="D414" s="449">
        <v>1</v>
      </c>
      <c r="E414" s="445"/>
      <c r="F414" s="439">
        <v>0.5</v>
      </c>
      <c r="G414" s="446"/>
      <c r="H414" s="435"/>
      <c r="I414" s="566"/>
      <c r="J414" s="441"/>
      <c r="K414" s="442"/>
      <c r="L414" s="443"/>
      <c r="M414" s="742" t="s">
        <v>443</v>
      </c>
      <c r="N414" s="799" t="s">
        <v>491</v>
      </c>
      <c r="O414" s="419" t="s">
        <v>552</v>
      </c>
      <c r="P414" s="419"/>
      <c r="Q414" s="775"/>
    </row>
    <row r="415" spans="1:17" s="101" customFormat="1" ht="19.5" customHeight="1">
      <c r="A415" s="647">
        <f t="shared" si="6"/>
        <v>40262.16666666683</v>
      </c>
      <c r="B415" s="724" t="s">
        <v>252</v>
      </c>
      <c r="C415" s="680">
        <v>0</v>
      </c>
      <c r="D415" s="449">
        <v>4.5</v>
      </c>
      <c r="E415" s="445"/>
      <c r="F415" s="439">
        <v>3.5</v>
      </c>
      <c r="G415" s="446"/>
      <c r="H415" s="447"/>
      <c r="I415" s="448"/>
      <c r="J415" s="441"/>
      <c r="K415" s="442"/>
      <c r="L415" s="443"/>
      <c r="M415" s="742" t="s">
        <v>443</v>
      </c>
      <c r="N415" s="799" t="s">
        <v>491</v>
      </c>
      <c r="O415" s="419" t="s">
        <v>552</v>
      </c>
      <c r="P415" s="419"/>
      <c r="Q415" s="775"/>
    </row>
    <row r="416" spans="1:17" s="101" customFormat="1" ht="19.5" customHeight="1">
      <c r="A416" s="647">
        <f t="shared" si="6"/>
        <v>40262.31250000017</v>
      </c>
      <c r="B416" s="724" t="s">
        <v>35</v>
      </c>
      <c r="C416" s="680">
        <v>0</v>
      </c>
      <c r="D416" s="449">
        <v>0.5</v>
      </c>
      <c r="E416" s="445"/>
      <c r="F416" s="439">
        <v>1</v>
      </c>
      <c r="G416" s="446"/>
      <c r="H416" s="447"/>
      <c r="I416" s="448"/>
      <c r="J416" s="441"/>
      <c r="K416" s="442"/>
      <c r="L416" s="443"/>
      <c r="M416" s="742" t="s">
        <v>443</v>
      </c>
      <c r="N416" s="799" t="s">
        <v>491</v>
      </c>
      <c r="O416" s="419" t="s">
        <v>552</v>
      </c>
      <c r="P416" s="419"/>
      <c r="Q416" s="775"/>
    </row>
    <row r="417" spans="1:17" s="101" customFormat="1" ht="19.5" customHeight="1">
      <c r="A417" s="647">
        <f t="shared" si="6"/>
        <v>40262.35416666683</v>
      </c>
      <c r="B417" s="724" t="s">
        <v>253</v>
      </c>
      <c r="C417" s="680">
        <v>0</v>
      </c>
      <c r="D417" s="449">
        <v>1</v>
      </c>
      <c r="E417" s="445"/>
      <c r="F417" s="439">
        <v>1</v>
      </c>
      <c r="G417" s="446"/>
      <c r="H417" s="447"/>
      <c r="I417" s="448"/>
      <c r="J417" s="441"/>
      <c r="K417" s="442"/>
      <c r="L417" s="443"/>
      <c r="M417" s="742" t="s">
        <v>443</v>
      </c>
      <c r="N417" s="799" t="s">
        <v>491</v>
      </c>
      <c r="O417" s="419" t="s">
        <v>552</v>
      </c>
      <c r="P417" s="419"/>
      <c r="Q417" s="775"/>
    </row>
    <row r="418" spans="1:17" s="101" customFormat="1" ht="33.75" customHeight="1">
      <c r="A418" s="650">
        <f t="shared" si="6"/>
        <v>40262.395833333496</v>
      </c>
      <c r="B418" s="721" t="s">
        <v>254</v>
      </c>
      <c r="C418" s="678">
        <v>0</v>
      </c>
      <c r="D418" s="577">
        <v>11</v>
      </c>
      <c r="E418" s="578"/>
      <c r="F418" s="575">
        <v>3.5</v>
      </c>
      <c r="G418" s="579"/>
      <c r="H418" s="580"/>
      <c r="I418" s="581"/>
      <c r="J418" s="462"/>
      <c r="K418" s="463"/>
      <c r="L418" s="464"/>
      <c r="M418" s="742" t="s">
        <v>443</v>
      </c>
      <c r="N418" s="803" t="s">
        <v>491</v>
      </c>
      <c r="O418" s="142" t="s">
        <v>552</v>
      </c>
      <c r="P418" s="142"/>
      <c r="Q418" s="766"/>
    </row>
    <row r="419" spans="1:17" s="101" customFormat="1" ht="19.5" customHeight="1">
      <c r="A419" s="647">
        <f t="shared" si="6"/>
        <v>40262.54166666683</v>
      </c>
      <c r="B419" s="724" t="s">
        <v>211</v>
      </c>
      <c r="C419" s="680"/>
      <c r="D419" s="449">
        <v>0.5</v>
      </c>
      <c r="E419" s="445"/>
      <c r="F419" s="439">
        <v>7.5</v>
      </c>
      <c r="G419" s="446"/>
      <c r="H419" s="447"/>
      <c r="I419" s="448"/>
      <c r="J419" s="441"/>
      <c r="K419" s="442"/>
      <c r="L419" s="443"/>
      <c r="M419" s="755" t="s">
        <v>443</v>
      </c>
      <c r="N419" s="799" t="s">
        <v>491</v>
      </c>
      <c r="O419" s="419" t="s">
        <v>552</v>
      </c>
      <c r="P419" s="419"/>
      <c r="Q419" s="775"/>
    </row>
    <row r="420" spans="1:17" s="101" customFormat="1" ht="36.75" customHeight="1">
      <c r="A420" s="650">
        <f t="shared" si="6"/>
        <v>40262.85416666683</v>
      </c>
      <c r="B420" s="721" t="s">
        <v>415</v>
      </c>
      <c r="C420" s="678">
        <v>0</v>
      </c>
      <c r="D420" s="577">
        <v>0.5</v>
      </c>
      <c r="E420" s="578"/>
      <c r="F420" s="575">
        <v>0.5</v>
      </c>
      <c r="G420" s="579"/>
      <c r="H420" s="580"/>
      <c r="I420" s="581"/>
      <c r="J420" s="462"/>
      <c r="K420" s="463"/>
      <c r="L420" s="464"/>
      <c r="M420" s="742" t="s">
        <v>443</v>
      </c>
      <c r="N420" s="803" t="s">
        <v>491</v>
      </c>
      <c r="O420" s="142" t="s">
        <v>552</v>
      </c>
      <c r="P420" s="142"/>
      <c r="Q420" s="766"/>
    </row>
    <row r="421" spans="1:17" s="101" customFormat="1" ht="18" customHeight="1">
      <c r="A421" s="650">
        <f t="shared" si="6"/>
        <v>40262.87500000017</v>
      </c>
      <c r="B421" s="721" t="s">
        <v>419</v>
      </c>
      <c r="C421" s="678">
        <v>0</v>
      </c>
      <c r="D421" s="577">
        <v>1</v>
      </c>
      <c r="E421" s="578"/>
      <c r="F421" s="575">
        <v>2</v>
      </c>
      <c r="G421" s="579"/>
      <c r="H421" s="580"/>
      <c r="I421" s="581"/>
      <c r="J421" s="462"/>
      <c r="K421" s="463"/>
      <c r="L421" s="464"/>
      <c r="M421" s="742" t="s">
        <v>443</v>
      </c>
      <c r="N421" s="803" t="s">
        <v>491</v>
      </c>
      <c r="O421" s="142" t="s">
        <v>552</v>
      </c>
      <c r="P421" s="142"/>
      <c r="Q421" s="766"/>
    </row>
    <row r="422" spans="1:17" s="101" customFormat="1" ht="19.5" customHeight="1">
      <c r="A422" s="647">
        <f t="shared" si="6"/>
        <v>40262.9583333335</v>
      </c>
      <c r="B422" s="724" t="s">
        <v>416</v>
      </c>
      <c r="C422" s="680">
        <v>0</v>
      </c>
      <c r="D422" s="449">
        <v>3</v>
      </c>
      <c r="E422" s="445"/>
      <c r="F422" s="439">
        <v>0.5</v>
      </c>
      <c r="G422" s="446"/>
      <c r="H422" s="447"/>
      <c r="I422" s="448"/>
      <c r="J422" s="441"/>
      <c r="K422" s="442"/>
      <c r="L422" s="443"/>
      <c r="M422" s="755" t="s">
        <v>443</v>
      </c>
      <c r="N422" s="799" t="s">
        <v>491</v>
      </c>
      <c r="O422" s="419" t="s">
        <v>552</v>
      </c>
      <c r="P422" s="419"/>
      <c r="Q422" s="775"/>
    </row>
    <row r="423" spans="1:17" s="101" customFormat="1" ht="29.25" customHeight="1">
      <c r="A423" s="648">
        <f t="shared" si="6"/>
        <v>40262.97916666684</v>
      </c>
      <c r="B423" s="731" t="s">
        <v>602</v>
      </c>
      <c r="C423" s="673">
        <v>0</v>
      </c>
      <c r="D423" s="582">
        <v>2.5</v>
      </c>
      <c r="E423" s="583"/>
      <c r="F423" s="584">
        <v>0.5</v>
      </c>
      <c r="G423" s="585"/>
      <c r="H423" s="586"/>
      <c r="I423" s="587"/>
      <c r="J423" s="588"/>
      <c r="K423" s="589"/>
      <c r="L423" s="590"/>
      <c r="M423" s="751" t="s">
        <v>443</v>
      </c>
      <c r="N423" s="805" t="s">
        <v>491</v>
      </c>
      <c r="O423" s="591" t="s">
        <v>552</v>
      </c>
      <c r="P423" s="591"/>
      <c r="Q423" s="777"/>
    </row>
    <row r="424" spans="1:17" s="101" customFormat="1" ht="15" customHeight="1">
      <c r="A424" s="648">
        <f t="shared" si="6"/>
        <v>40263.000000000175</v>
      </c>
      <c r="B424" s="732" t="s">
        <v>393</v>
      </c>
      <c r="C424" s="673">
        <v>0</v>
      </c>
      <c r="D424" s="582">
        <v>0.5</v>
      </c>
      <c r="E424" s="583"/>
      <c r="F424" s="584">
        <v>0.5</v>
      </c>
      <c r="G424" s="585"/>
      <c r="H424" s="586"/>
      <c r="I424" s="587"/>
      <c r="J424" s="588"/>
      <c r="K424" s="589"/>
      <c r="L424" s="590"/>
      <c r="M424" s="751" t="s">
        <v>443</v>
      </c>
      <c r="N424" s="805" t="s">
        <v>491</v>
      </c>
      <c r="O424" s="591" t="s">
        <v>552</v>
      </c>
      <c r="P424" s="591"/>
      <c r="Q424" s="777"/>
    </row>
    <row r="425" spans="1:17" s="101" customFormat="1" ht="19.5" customHeight="1">
      <c r="A425" s="647">
        <f t="shared" si="6"/>
        <v>40263.02083333351</v>
      </c>
      <c r="B425" s="724" t="s">
        <v>255</v>
      </c>
      <c r="C425" s="680">
        <v>0</v>
      </c>
      <c r="D425" s="449">
        <v>1</v>
      </c>
      <c r="E425" s="445"/>
      <c r="F425" s="439">
        <v>0.5</v>
      </c>
      <c r="G425" s="446"/>
      <c r="H425" s="447"/>
      <c r="I425" s="448"/>
      <c r="J425" s="441"/>
      <c r="K425" s="442"/>
      <c r="L425" s="443"/>
      <c r="M425" s="755" t="s">
        <v>443</v>
      </c>
      <c r="N425" s="799" t="s">
        <v>491</v>
      </c>
      <c r="O425" s="419" t="s">
        <v>552</v>
      </c>
      <c r="P425" s="419"/>
      <c r="Q425" s="775"/>
    </row>
    <row r="426" spans="1:17" s="101" customFormat="1" ht="19.5" customHeight="1">
      <c r="A426" s="647">
        <f t="shared" si="6"/>
        <v>40263.041666666846</v>
      </c>
      <c r="B426" s="724" t="s">
        <v>358</v>
      </c>
      <c r="C426" s="680">
        <v>0</v>
      </c>
      <c r="D426" s="449">
        <v>1</v>
      </c>
      <c r="E426" s="445"/>
      <c r="F426" s="439">
        <v>1</v>
      </c>
      <c r="G426" s="446"/>
      <c r="H426" s="447"/>
      <c r="I426" s="448"/>
      <c r="J426" s="441"/>
      <c r="K426" s="442"/>
      <c r="L426" s="443"/>
      <c r="M426" s="755" t="s">
        <v>443</v>
      </c>
      <c r="N426" s="799" t="s">
        <v>491</v>
      </c>
      <c r="O426" s="419" t="s">
        <v>552</v>
      </c>
      <c r="P426" s="419"/>
      <c r="Q426" s="775"/>
    </row>
    <row r="427" spans="1:17" s="101" customFormat="1" ht="19.5" customHeight="1">
      <c r="A427" s="647">
        <f t="shared" si="6"/>
        <v>40263.08333333351</v>
      </c>
      <c r="B427" s="724" t="s">
        <v>256</v>
      </c>
      <c r="C427" s="684">
        <v>0</v>
      </c>
      <c r="D427" s="565">
        <v>1</v>
      </c>
      <c r="E427" s="438"/>
      <c r="F427" s="439">
        <v>0.5</v>
      </c>
      <c r="G427" s="440"/>
      <c r="H427" s="435"/>
      <c r="I427" s="566"/>
      <c r="J427" s="441"/>
      <c r="K427" s="442"/>
      <c r="L427" s="443"/>
      <c r="M427" s="755" t="s">
        <v>443</v>
      </c>
      <c r="N427" s="799" t="s">
        <v>491</v>
      </c>
      <c r="O427" s="419" t="s">
        <v>552</v>
      </c>
      <c r="P427" s="419"/>
      <c r="Q427" s="775"/>
    </row>
    <row r="428" spans="1:17" s="101" customFormat="1" ht="76.5" customHeight="1">
      <c r="A428" s="647">
        <f t="shared" si="6"/>
        <v>40263.104166666846</v>
      </c>
      <c r="B428" s="724" t="s">
        <v>257</v>
      </c>
      <c r="C428" s="684">
        <v>0</v>
      </c>
      <c r="D428" s="565">
        <v>6</v>
      </c>
      <c r="E428" s="438"/>
      <c r="F428" s="439">
        <v>4.5</v>
      </c>
      <c r="G428" s="440"/>
      <c r="H428" s="447"/>
      <c r="I428" s="448"/>
      <c r="J428" s="441"/>
      <c r="K428" s="442"/>
      <c r="L428" s="443"/>
      <c r="M428" s="755" t="s">
        <v>443</v>
      </c>
      <c r="N428" s="801" t="s">
        <v>491</v>
      </c>
      <c r="O428" s="419" t="s">
        <v>552</v>
      </c>
      <c r="P428" s="419"/>
      <c r="Q428" s="775"/>
    </row>
    <row r="429" spans="1:17" s="101" customFormat="1" ht="19.5" customHeight="1">
      <c r="A429" s="647">
        <f t="shared" si="6"/>
        <v>40263.291666666846</v>
      </c>
      <c r="B429" s="724" t="s">
        <v>45</v>
      </c>
      <c r="C429" s="680">
        <v>0</v>
      </c>
      <c r="D429" s="449">
        <v>0.5</v>
      </c>
      <c r="E429" s="445"/>
      <c r="F429" s="439">
        <v>0.5</v>
      </c>
      <c r="G429" s="446"/>
      <c r="H429" s="447"/>
      <c r="I429" s="448"/>
      <c r="J429" s="441"/>
      <c r="K429" s="442"/>
      <c r="L429" s="443"/>
      <c r="M429" s="755" t="s">
        <v>443</v>
      </c>
      <c r="N429" s="799" t="s">
        <v>491</v>
      </c>
      <c r="O429" s="419" t="s">
        <v>552</v>
      </c>
      <c r="P429" s="419"/>
      <c r="Q429" s="775"/>
    </row>
    <row r="430" spans="1:17" s="101" customFormat="1" ht="19.5" customHeight="1">
      <c r="A430" s="647">
        <f aca="true" t="shared" si="7" ref="A430:A510">IF(E429="y",A429+F429/24,IF(F429&gt;0,A429+F429/24,A429+D429/24))</f>
        <v>40263.31250000018</v>
      </c>
      <c r="B430" s="724" t="s">
        <v>258</v>
      </c>
      <c r="C430" s="680">
        <v>0</v>
      </c>
      <c r="D430" s="449">
        <v>0.5</v>
      </c>
      <c r="E430" s="445"/>
      <c r="F430" s="439">
        <v>0.5</v>
      </c>
      <c r="G430" s="446"/>
      <c r="H430" s="447"/>
      <c r="I430" s="448"/>
      <c r="J430" s="441"/>
      <c r="K430" s="442"/>
      <c r="L430" s="443"/>
      <c r="M430" s="755"/>
      <c r="N430" s="799"/>
      <c r="O430" s="419"/>
      <c r="P430" s="419"/>
      <c r="Q430" s="775"/>
    </row>
    <row r="431" spans="1:17" s="101" customFormat="1" ht="19.5" customHeight="1">
      <c r="A431" s="647">
        <f t="shared" si="7"/>
        <v>40263.33333333352</v>
      </c>
      <c r="B431" s="724" t="s">
        <v>259</v>
      </c>
      <c r="C431" s="680">
        <v>0</v>
      </c>
      <c r="D431" s="449">
        <v>1</v>
      </c>
      <c r="E431" s="445"/>
      <c r="F431" s="439">
        <v>1.5</v>
      </c>
      <c r="G431" s="446"/>
      <c r="H431" s="447"/>
      <c r="I431" s="448"/>
      <c r="J431" s="441"/>
      <c r="K431" s="442"/>
      <c r="L431" s="443"/>
      <c r="M431" s="755"/>
      <c r="N431" s="799"/>
      <c r="O431" s="419"/>
      <c r="P431" s="419"/>
      <c r="Q431" s="775"/>
    </row>
    <row r="432" spans="1:17" s="101" customFormat="1" ht="19.5" customHeight="1">
      <c r="A432" s="647">
        <f t="shared" si="7"/>
        <v>40263.39583333352</v>
      </c>
      <c r="B432" s="724" t="s">
        <v>412</v>
      </c>
      <c r="C432" s="680">
        <v>0</v>
      </c>
      <c r="D432" s="449">
        <v>0.5</v>
      </c>
      <c r="E432" s="445"/>
      <c r="F432" s="439">
        <v>1.5</v>
      </c>
      <c r="G432" s="446"/>
      <c r="H432" s="447"/>
      <c r="I432" s="448"/>
      <c r="J432" s="441"/>
      <c r="K432" s="442"/>
      <c r="L432" s="443"/>
      <c r="M432" s="755"/>
      <c r="N432" s="799"/>
      <c r="O432" s="419"/>
      <c r="P432" s="419"/>
      <c r="Q432" s="775"/>
    </row>
    <row r="433" spans="1:17" s="101" customFormat="1" ht="45.75" customHeight="1">
      <c r="A433" s="622">
        <f t="shared" si="7"/>
        <v>40263.45833333352</v>
      </c>
      <c r="B433" s="713" t="s">
        <v>260</v>
      </c>
      <c r="C433" s="688">
        <v>0</v>
      </c>
      <c r="D433" s="334">
        <v>1.5</v>
      </c>
      <c r="E433" s="335"/>
      <c r="F433" s="569">
        <v>1</v>
      </c>
      <c r="G433" s="338"/>
      <c r="H433" s="339"/>
      <c r="I433" s="336"/>
      <c r="J433" s="337"/>
      <c r="K433" s="340"/>
      <c r="L433" s="341"/>
      <c r="M433" s="753"/>
      <c r="N433" s="803"/>
      <c r="O433" s="353"/>
      <c r="P433" s="353"/>
      <c r="Q433" s="786"/>
    </row>
    <row r="434" spans="1:17" s="101" customFormat="1" ht="19.5" customHeight="1">
      <c r="A434" s="647">
        <f t="shared" si="7"/>
        <v>40263.50000000018</v>
      </c>
      <c r="B434" s="724" t="s">
        <v>261</v>
      </c>
      <c r="C434" s="680">
        <v>0</v>
      </c>
      <c r="D434" s="449">
        <v>0.5</v>
      </c>
      <c r="E434" s="445"/>
      <c r="F434" s="439">
        <v>0.5</v>
      </c>
      <c r="G434" s="446"/>
      <c r="H434" s="447"/>
      <c r="I434" s="448"/>
      <c r="J434" s="441"/>
      <c r="K434" s="442"/>
      <c r="L434" s="443"/>
      <c r="M434" s="755"/>
      <c r="N434" s="799"/>
      <c r="O434" s="419"/>
      <c r="P434" s="419"/>
      <c r="Q434" s="775"/>
    </row>
    <row r="435" spans="1:17" s="101" customFormat="1" ht="19.5" customHeight="1">
      <c r="A435" s="647">
        <f t="shared" si="7"/>
        <v>40263.52083333352</v>
      </c>
      <c r="B435" s="724" t="s">
        <v>262</v>
      </c>
      <c r="C435" s="680">
        <v>0</v>
      </c>
      <c r="D435" s="449">
        <v>1.5</v>
      </c>
      <c r="E435" s="445"/>
      <c r="F435" s="439">
        <v>2</v>
      </c>
      <c r="G435" s="446"/>
      <c r="H435" s="447"/>
      <c r="I435" s="448"/>
      <c r="J435" s="441"/>
      <c r="K435" s="442"/>
      <c r="L435" s="443"/>
      <c r="M435" s="755"/>
      <c r="N435" s="799"/>
      <c r="O435" s="419"/>
      <c r="P435" s="419"/>
      <c r="Q435" s="775"/>
    </row>
    <row r="436" spans="1:17" s="101" customFormat="1" ht="19.5" customHeight="1">
      <c r="A436" s="647">
        <f t="shared" si="7"/>
        <v>40263.60416666685</v>
      </c>
      <c r="B436" s="724" t="s">
        <v>263</v>
      </c>
      <c r="C436" s="680">
        <v>0</v>
      </c>
      <c r="D436" s="449">
        <v>2</v>
      </c>
      <c r="E436" s="445"/>
      <c r="F436" s="439">
        <v>2</v>
      </c>
      <c r="G436" s="446"/>
      <c r="H436" s="447"/>
      <c r="I436" s="448"/>
      <c r="J436" s="441"/>
      <c r="K436" s="442" t="s">
        <v>381</v>
      </c>
      <c r="L436" s="443"/>
      <c r="M436" s="755"/>
      <c r="N436" s="799"/>
      <c r="O436" s="419"/>
      <c r="P436" s="419"/>
      <c r="Q436" s="775"/>
    </row>
    <row r="437" spans="1:17" s="101" customFormat="1" ht="19.5" customHeight="1">
      <c r="A437" s="647">
        <f t="shared" si="7"/>
        <v>40263.68750000019</v>
      </c>
      <c r="B437" s="724" t="s">
        <v>264</v>
      </c>
      <c r="C437" s="684">
        <v>0</v>
      </c>
      <c r="D437" s="565">
        <v>2</v>
      </c>
      <c r="E437" s="438"/>
      <c r="F437" s="439">
        <v>2</v>
      </c>
      <c r="G437" s="440"/>
      <c r="H437" s="435"/>
      <c r="I437" s="566"/>
      <c r="J437" s="441"/>
      <c r="K437" s="442"/>
      <c r="L437" s="443"/>
      <c r="M437" s="755"/>
      <c r="N437" s="799"/>
      <c r="O437" s="419"/>
      <c r="P437" s="419"/>
      <c r="Q437" s="775"/>
    </row>
    <row r="438" spans="1:17" s="101" customFormat="1" ht="19.5" customHeight="1">
      <c r="A438" s="647">
        <f t="shared" si="7"/>
        <v>40263.770833333525</v>
      </c>
      <c r="B438" s="724" t="s">
        <v>265</v>
      </c>
      <c r="C438" s="680">
        <v>0</v>
      </c>
      <c r="D438" s="449">
        <v>3.5</v>
      </c>
      <c r="E438" s="445"/>
      <c r="F438" s="439">
        <v>3.5</v>
      </c>
      <c r="G438" s="446"/>
      <c r="H438" s="447"/>
      <c r="I438" s="448"/>
      <c r="J438" s="441"/>
      <c r="K438" s="442"/>
      <c r="L438" s="443"/>
      <c r="M438" s="755"/>
      <c r="N438" s="799"/>
      <c r="O438" s="419"/>
      <c r="P438" s="419"/>
      <c r="Q438" s="775"/>
    </row>
    <row r="439" spans="1:17" s="101" customFormat="1" ht="19.5" customHeight="1">
      <c r="A439" s="647">
        <f t="shared" si="7"/>
        <v>40263.91666666686</v>
      </c>
      <c r="B439" s="724" t="s">
        <v>266</v>
      </c>
      <c r="C439" s="680">
        <v>0</v>
      </c>
      <c r="D439" s="449">
        <v>1</v>
      </c>
      <c r="E439" s="445"/>
      <c r="F439" s="439">
        <v>1</v>
      </c>
      <c r="G439" s="446"/>
      <c r="H439" s="447"/>
      <c r="I439" s="448"/>
      <c r="J439" s="441"/>
      <c r="K439" s="442"/>
      <c r="L439" s="443"/>
      <c r="M439" s="755"/>
      <c r="N439" s="799"/>
      <c r="O439" s="419"/>
      <c r="P439" s="419"/>
      <c r="Q439" s="775"/>
    </row>
    <row r="440" spans="1:17" s="101" customFormat="1" ht="19.5" customHeight="1">
      <c r="A440" s="647">
        <f t="shared" si="7"/>
        <v>40263.958333333525</v>
      </c>
      <c r="B440" s="724" t="s">
        <v>267</v>
      </c>
      <c r="C440" s="680">
        <v>0</v>
      </c>
      <c r="D440" s="449">
        <v>1</v>
      </c>
      <c r="E440" s="445"/>
      <c r="F440" s="439">
        <v>1</v>
      </c>
      <c r="G440" s="446"/>
      <c r="H440" s="447"/>
      <c r="I440" s="448"/>
      <c r="J440" s="441"/>
      <c r="K440" s="442"/>
      <c r="L440" s="443"/>
      <c r="M440" s="755"/>
      <c r="N440" s="799"/>
      <c r="O440" s="419"/>
      <c r="P440" s="419"/>
      <c r="Q440" s="775"/>
    </row>
    <row r="441" spans="1:17" s="101" customFormat="1" ht="30" customHeight="1">
      <c r="A441" s="650">
        <f t="shared" si="7"/>
        <v>40264.00000000019</v>
      </c>
      <c r="B441" s="721" t="s">
        <v>268</v>
      </c>
      <c r="C441" s="687">
        <v>0</v>
      </c>
      <c r="D441" s="573">
        <v>3.5</v>
      </c>
      <c r="E441" s="574"/>
      <c r="F441" s="575">
        <v>3.5</v>
      </c>
      <c r="G441" s="576"/>
      <c r="H441" s="510"/>
      <c r="I441" s="551"/>
      <c r="J441" s="462"/>
      <c r="K441" s="463"/>
      <c r="L441" s="464"/>
      <c r="M441" s="742"/>
      <c r="N441" s="803"/>
      <c r="O441" s="419"/>
      <c r="P441" s="419"/>
      <c r="Q441" s="775"/>
    </row>
    <row r="442" spans="1:17" s="101" customFormat="1" ht="19.5" customHeight="1">
      <c r="A442" s="647">
        <f t="shared" si="7"/>
        <v>40264.145833333525</v>
      </c>
      <c r="B442" s="724" t="s">
        <v>269</v>
      </c>
      <c r="C442" s="684">
        <v>0</v>
      </c>
      <c r="D442" s="565">
        <v>0.5</v>
      </c>
      <c r="E442" s="438"/>
      <c r="F442" s="439">
        <v>0.5</v>
      </c>
      <c r="G442" s="440"/>
      <c r="H442" s="447"/>
      <c r="I442" s="448"/>
      <c r="J442" s="441"/>
      <c r="K442" s="442"/>
      <c r="L442" s="443"/>
      <c r="M442" s="755"/>
      <c r="N442" s="799"/>
      <c r="O442" s="419"/>
      <c r="P442" s="419"/>
      <c r="Q442" s="775"/>
    </row>
    <row r="443" spans="1:17" s="101" customFormat="1" ht="34.5" customHeight="1">
      <c r="A443" s="650">
        <f t="shared" si="7"/>
        <v>40264.16666666686</v>
      </c>
      <c r="B443" s="721" t="s">
        <v>270</v>
      </c>
      <c r="C443" s="687">
        <v>0</v>
      </c>
      <c r="D443" s="573">
        <v>0.5</v>
      </c>
      <c r="E443" s="574"/>
      <c r="F443" s="575">
        <v>0.5</v>
      </c>
      <c r="G443" s="576"/>
      <c r="H443" s="510"/>
      <c r="I443" s="551"/>
      <c r="J443" s="462"/>
      <c r="K443" s="463"/>
      <c r="L443" s="464"/>
      <c r="M443" s="742"/>
      <c r="N443" s="803"/>
      <c r="O443" s="419"/>
      <c r="P443" s="419"/>
      <c r="Q443" s="775"/>
    </row>
    <row r="444" spans="1:17" s="101" customFormat="1" ht="19.5" customHeight="1">
      <c r="A444" s="647">
        <f t="shared" si="7"/>
        <v>40264.1875000002</v>
      </c>
      <c r="B444" s="724" t="s">
        <v>271</v>
      </c>
      <c r="C444" s="684">
        <v>0</v>
      </c>
      <c r="D444" s="565">
        <v>3.5</v>
      </c>
      <c r="E444" s="438"/>
      <c r="F444" s="439">
        <v>3.5</v>
      </c>
      <c r="G444" s="440"/>
      <c r="H444" s="447"/>
      <c r="I444" s="448"/>
      <c r="J444" s="441" t="s">
        <v>417</v>
      </c>
      <c r="K444" s="442"/>
      <c r="L444" s="443"/>
      <c r="M444" s="755"/>
      <c r="N444" s="799"/>
      <c r="O444" s="419"/>
      <c r="P444" s="419"/>
      <c r="Q444" s="775"/>
    </row>
    <row r="445" spans="1:17" s="101" customFormat="1" ht="19.5" customHeight="1">
      <c r="A445" s="647">
        <f t="shared" si="7"/>
        <v>40264.33333333353</v>
      </c>
      <c r="B445" s="724" t="s">
        <v>569</v>
      </c>
      <c r="C445" s="680">
        <v>0</v>
      </c>
      <c r="D445" s="449">
        <v>0.5</v>
      </c>
      <c r="E445" s="445"/>
      <c r="F445" s="439">
        <v>0.5</v>
      </c>
      <c r="G445" s="446"/>
      <c r="H445" s="447"/>
      <c r="I445" s="448"/>
      <c r="J445" s="441"/>
      <c r="K445" s="442"/>
      <c r="L445" s="443"/>
      <c r="M445" s="755"/>
      <c r="N445" s="799"/>
      <c r="O445" s="419"/>
      <c r="P445" s="419"/>
      <c r="Q445" s="775"/>
    </row>
    <row r="446" spans="1:17" s="101" customFormat="1" ht="18.75" customHeight="1">
      <c r="A446" s="647">
        <f t="shared" si="7"/>
        <v>40264.35416666687</v>
      </c>
      <c r="B446" s="724" t="s">
        <v>272</v>
      </c>
      <c r="C446" s="680">
        <v>0</v>
      </c>
      <c r="D446" s="449">
        <v>0.5</v>
      </c>
      <c r="E446" s="445"/>
      <c r="F446" s="439">
        <v>0.5</v>
      </c>
      <c r="G446" s="446"/>
      <c r="H446" s="447"/>
      <c r="I446" s="448"/>
      <c r="J446" s="441"/>
      <c r="K446" s="442"/>
      <c r="L446" s="443"/>
      <c r="M446" s="755"/>
      <c r="N446" s="799"/>
      <c r="O446" s="419"/>
      <c r="P446" s="419"/>
      <c r="Q446" s="775"/>
    </row>
    <row r="447" spans="1:17" s="101" customFormat="1" ht="18.75" customHeight="1">
      <c r="A447" s="647">
        <f t="shared" si="7"/>
        <v>40264.375000000204</v>
      </c>
      <c r="B447" s="724" t="s">
        <v>273</v>
      </c>
      <c r="C447" s="684"/>
      <c r="D447" s="565">
        <v>7</v>
      </c>
      <c r="E447" s="438"/>
      <c r="F447" s="439">
        <v>7</v>
      </c>
      <c r="G447" s="440"/>
      <c r="H447" s="435"/>
      <c r="I447" s="566"/>
      <c r="J447" s="441"/>
      <c r="K447" s="442"/>
      <c r="L447" s="443"/>
      <c r="M447" s="755"/>
      <c r="N447" s="799"/>
      <c r="O447" s="419"/>
      <c r="P447" s="419"/>
      <c r="Q447" s="775"/>
    </row>
    <row r="448" spans="1:17" s="101" customFormat="1" ht="19.5" customHeight="1">
      <c r="A448" s="647">
        <f t="shared" si="7"/>
        <v>40264.66666666687</v>
      </c>
      <c r="B448" s="724" t="s">
        <v>274</v>
      </c>
      <c r="C448" s="680">
        <v>0</v>
      </c>
      <c r="D448" s="449">
        <v>0.5</v>
      </c>
      <c r="E448" s="445"/>
      <c r="F448" s="439">
        <v>0.5</v>
      </c>
      <c r="G448" s="446"/>
      <c r="H448" s="447"/>
      <c r="I448" s="448"/>
      <c r="J448" s="441"/>
      <c r="K448" s="442"/>
      <c r="L448" s="443"/>
      <c r="M448" s="755"/>
      <c r="N448" s="799"/>
      <c r="O448" s="419"/>
      <c r="P448" s="419"/>
      <c r="Q448" s="775"/>
    </row>
    <row r="449" spans="1:17" s="101" customFormat="1" ht="19.5" customHeight="1">
      <c r="A449" s="647">
        <f t="shared" si="7"/>
        <v>40264.687500000204</v>
      </c>
      <c r="B449" s="724" t="s">
        <v>275</v>
      </c>
      <c r="C449" s="680">
        <v>0</v>
      </c>
      <c r="D449" s="449">
        <v>1</v>
      </c>
      <c r="E449" s="445"/>
      <c r="F449" s="439">
        <v>1</v>
      </c>
      <c r="G449" s="446"/>
      <c r="H449" s="447"/>
      <c r="I449" s="448"/>
      <c r="J449" s="441"/>
      <c r="K449" s="442"/>
      <c r="L449" s="443"/>
      <c r="M449" s="755"/>
      <c r="N449" s="799"/>
      <c r="O449" s="419"/>
      <c r="P449" s="419"/>
      <c r="Q449" s="775"/>
    </row>
    <row r="450" spans="1:17" s="101" customFormat="1" ht="19.5" customHeight="1">
      <c r="A450" s="647">
        <f t="shared" si="7"/>
        <v>40264.72916666687</v>
      </c>
      <c r="B450" s="724" t="s">
        <v>276</v>
      </c>
      <c r="C450" s="680">
        <v>0</v>
      </c>
      <c r="D450" s="449">
        <v>0.5</v>
      </c>
      <c r="E450" s="445"/>
      <c r="F450" s="439">
        <v>0.5</v>
      </c>
      <c r="G450" s="446"/>
      <c r="H450" s="447"/>
      <c r="I450" s="448"/>
      <c r="J450" s="441"/>
      <c r="K450" s="442"/>
      <c r="L450" s="443"/>
      <c r="M450" s="755"/>
      <c r="N450" s="799"/>
      <c r="O450" s="419"/>
      <c r="P450" s="419"/>
      <c r="Q450" s="775"/>
    </row>
    <row r="451" spans="1:17" s="101" customFormat="1" ht="19.5" customHeight="1">
      <c r="A451" s="647">
        <f t="shared" si="7"/>
        <v>40264.750000000204</v>
      </c>
      <c r="B451" s="724" t="s">
        <v>277</v>
      </c>
      <c r="C451" s="680">
        <v>0</v>
      </c>
      <c r="D451" s="449">
        <v>2.5</v>
      </c>
      <c r="E451" s="445"/>
      <c r="F451" s="439">
        <v>2.5</v>
      </c>
      <c r="G451" s="446"/>
      <c r="H451" s="447"/>
      <c r="I451" s="448"/>
      <c r="J451" s="441"/>
      <c r="K451" s="442"/>
      <c r="L451" s="443"/>
      <c r="M451" s="755"/>
      <c r="N451" s="799"/>
      <c r="O451" s="419"/>
      <c r="P451" s="419"/>
      <c r="Q451" s="775"/>
    </row>
    <row r="452" spans="1:17" s="101" customFormat="1" ht="19.5" customHeight="1">
      <c r="A452" s="647">
        <f t="shared" si="7"/>
        <v>40264.85416666687</v>
      </c>
      <c r="B452" s="724" t="s">
        <v>274</v>
      </c>
      <c r="C452" s="684">
        <v>0</v>
      </c>
      <c r="D452" s="565">
        <v>0.5</v>
      </c>
      <c r="E452" s="438"/>
      <c r="F452" s="439">
        <v>0.5</v>
      </c>
      <c r="G452" s="440"/>
      <c r="H452" s="435"/>
      <c r="I452" s="566"/>
      <c r="J452" s="441"/>
      <c r="K452" s="442"/>
      <c r="L452" s="443"/>
      <c r="M452" s="755"/>
      <c r="N452" s="799"/>
      <c r="O452" s="419"/>
      <c r="P452" s="419"/>
      <c r="Q452" s="775"/>
    </row>
    <row r="453" spans="1:17" s="101" customFormat="1" ht="19.5" customHeight="1">
      <c r="A453" s="647">
        <f t="shared" si="7"/>
        <v>40264.875000000204</v>
      </c>
      <c r="B453" s="728" t="s">
        <v>278</v>
      </c>
      <c r="C453" s="684">
        <v>0</v>
      </c>
      <c r="D453" s="565">
        <v>0.5</v>
      </c>
      <c r="E453" s="438"/>
      <c r="F453" s="439">
        <v>0.5</v>
      </c>
      <c r="G453" s="440"/>
      <c r="H453" s="435"/>
      <c r="I453" s="566"/>
      <c r="J453" s="441"/>
      <c r="K453" s="442"/>
      <c r="L453" s="443"/>
      <c r="M453" s="755"/>
      <c r="N453" s="799"/>
      <c r="O453" s="419"/>
      <c r="P453" s="419"/>
      <c r="Q453" s="775"/>
    </row>
    <row r="454" spans="1:17" s="101" customFormat="1" ht="19.5" customHeight="1">
      <c r="A454" s="647">
        <f t="shared" si="7"/>
        <v>40264.89583333354</v>
      </c>
      <c r="B454" s="728" t="s">
        <v>279</v>
      </c>
      <c r="C454" s="684">
        <v>0</v>
      </c>
      <c r="D454" s="565">
        <v>1</v>
      </c>
      <c r="E454" s="438"/>
      <c r="F454" s="439">
        <v>1</v>
      </c>
      <c r="G454" s="440"/>
      <c r="H454" s="435"/>
      <c r="I454" s="566"/>
      <c r="J454" s="441"/>
      <c r="K454" s="442"/>
      <c r="L454" s="443"/>
      <c r="M454" s="755"/>
      <c r="N454" s="799"/>
      <c r="O454" s="419"/>
      <c r="P454" s="419"/>
      <c r="Q454" s="775"/>
    </row>
    <row r="455" spans="1:17" s="101" customFormat="1" ht="15.75" customHeight="1">
      <c r="A455" s="622">
        <f t="shared" si="7"/>
        <v>40264.937500000204</v>
      </c>
      <c r="B455" s="713" t="s">
        <v>280</v>
      </c>
      <c r="C455" s="685">
        <v>0</v>
      </c>
      <c r="D455" s="567">
        <v>0.5</v>
      </c>
      <c r="E455" s="568"/>
      <c r="F455" s="569">
        <v>0.5</v>
      </c>
      <c r="G455" s="570"/>
      <c r="H455" s="520"/>
      <c r="I455" s="571"/>
      <c r="J455" s="337"/>
      <c r="K455" s="340"/>
      <c r="L455" s="341"/>
      <c r="M455" s="753"/>
      <c r="N455" s="803"/>
      <c r="O455" s="353"/>
      <c r="P455" s="353"/>
      <c r="Q455" s="786"/>
    </row>
    <row r="456" spans="1:17" s="101" customFormat="1" ht="19.5" customHeight="1">
      <c r="A456" s="647">
        <f t="shared" si="7"/>
        <v>40264.95833333354</v>
      </c>
      <c r="B456" s="724"/>
      <c r="C456" s="684">
        <v>0</v>
      </c>
      <c r="D456" s="565"/>
      <c r="E456" s="438"/>
      <c r="F456" s="439">
        <v>0</v>
      </c>
      <c r="G456" s="440"/>
      <c r="H456" s="435"/>
      <c r="I456" s="566"/>
      <c r="J456" s="441"/>
      <c r="K456" s="442"/>
      <c r="L456" s="443"/>
      <c r="M456" s="755"/>
      <c r="N456" s="799"/>
      <c r="O456" s="419"/>
      <c r="P456" s="419"/>
      <c r="Q456" s="775"/>
    </row>
    <row r="457" spans="1:17" s="101" customFormat="1" ht="19.5" customHeight="1">
      <c r="A457" s="647">
        <f t="shared" si="7"/>
        <v>40264.95833333354</v>
      </c>
      <c r="B457" s="724" t="s">
        <v>281</v>
      </c>
      <c r="C457" s="684">
        <v>0</v>
      </c>
      <c r="D457" s="565"/>
      <c r="E457" s="438"/>
      <c r="F457" s="439">
        <v>0</v>
      </c>
      <c r="G457" s="440"/>
      <c r="H457" s="435"/>
      <c r="I457" s="566"/>
      <c r="J457" s="441"/>
      <c r="K457" s="442"/>
      <c r="L457" s="443"/>
      <c r="M457" s="755" t="s">
        <v>443</v>
      </c>
      <c r="N457" s="799" t="s">
        <v>282</v>
      </c>
      <c r="O457" s="419" t="s">
        <v>552</v>
      </c>
      <c r="P457" s="419"/>
      <c r="Q457" s="775"/>
    </row>
    <row r="458" spans="1:17" s="101" customFormat="1" ht="21" customHeight="1">
      <c r="A458" s="647">
        <f t="shared" si="7"/>
        <v>40264.95833333354</v>
      </c>
      <c r="B458" s="724" t="s">
        <v>283</v>
      </c>
      <c r="C458" s="684">
        <v>0</v>
      </c>
      <c r="D458" s="565">
        <v>3</v>
      </c>
      <c r="E458" s="438"/>
      <c r="F458" s="439">
        <v>3</v>
      </c>
      <c r="G458" s="440"/>
      <c r="H458" s="435"/>
      <c r="I458" s="566"/>
      <c r="J458" s="441"/>
      <c r="K458" s="442"/>
      <c r="L458" s="443"/>
      <c r="M458" s="755"/>
      <c r="N458" s="799"/>
      <c r="O458" s="419"/>
      <c r="P458" s="419"/>
      <c r="Q458" s="775"/>
    </row>
    <row r="459" spans="1:17" s="101" customFormat="1" ht="19.5" customHeight="1">
      <c r="A459" s="647">
        <f t="shared" si="7"/>
        <v>40265.08333333354</v>
      </c>
      <c r="B459" s="724" t="s">
        <v>570</v>
      </c>
      <c r="C459" s="684">
        <v>0</v>
      </c>
      <c r="D459" s="565">
        <v>0.5</v>
      </c>
      <c r="E459" s="438"/>
      <c r="F459" s="439">
        <v>0.5</v>
      </c>
      <c r="G459" s="440"/>
      <c r="H459" s="435"/>
      <c r="I459" s="566"/>
      <c r="J459" s="441"/>
      <c r="K459" s="442"/>
      <c r="L459" s="443"/>
      <c r="M459" s="755" t="s">
        <v>443</v>
      </c>
      <c r="N459" s="799" t="s">
        <v>282</v>
      </c>
      <c r="O459" s="419" t="s">
        <v>552</v>
      </c>
      <c r="P459" s="419"/>
      <c r="Q459" s="775"/>
    </row>
    <row r="460" spans="1:17" s="101" customFormat="1" ht="63.75" customHeight="1">
      <c r="A460" s="826">
        <f t="shared" si="7"/>
        <v>40265.104166666875</v>
      </c>
      <c r="B460" s="827" t="s">
        <v>284</v>
      </c>
      <c r="C460" s="828">
        <v>0</v>
      </c>
      <c r="D460" s="829">
        <v>40</v>
      </c>
      <c r="E460" s="830"/>
      <c r="F460" s="831">
        <v>40</v>
      </c>
      <c r="G460" s="832"/>
      <c r="H460" s="833"/>
      <c r="I460" s="834"/>
      <c r="J460" s="835"/>
      <c r="K460" s="836"/>
      <c r="L460" s="837"/>
      <c r="M460" s="838" t="s">
        <v>443</v>
      </c>
      <c r="N460" s="839" t="s">
        <v>282</v>
      </c>
      <c r="O460" s="840" t="s">
        <v>552</v>
      </c>
      <c r="P460" s="840"/>
      <c r="Q460" s="841" t="s">
        <v>285</v>
      </c>
    </row>
    <row r="461" spans="1:17" s="101" customFormat="1" ht="20.25" customHeight="1">
      <c r="A461" s="647">
        <f t="shared" si="7"/>
        <v>40266.77083333354</v>
      </c>
      <c r="B461" s="724" t="s">
        <v>17</v>
      </c>
      <c r="C461" s="680">
        <v>0</v>
      </c>
      <c r="D461" s="449">
        <v>5.5</v>
      </c>
      <c r="E461" s="445"/>
      <c r="F461" s="439">
        <v>6.5</v>
      </c>
      <c r="G461" s="446"/>
      <c r="H461" s="435"/>
      <c r="I461" s="566"/>
      <c r="J461" s="441"/>
      <c r="K461" s="442"/>
      <c r="L461" s="443"/>
      <c r="M461" s="755" t="s">
        <v>443</v>
      </c>
      <c r="N461" s="799" t="s">
        <v>282</v>
      </c>
      <c r="O461" s="419" t="s">
        <v>552</v>
      </c>
      <c r="P461" s="419"/>
      <c r="Q461" s="775"/>
    </row>
    <row r="462" spans="1:17" s="101" customFormat="1" ht="19.5" customHeight="1">
      <c r="A462" s="647">
        <f aca="true" t="shared" si="8" ref="A462:A467">IF(E461="y",A461+F461/24,IF(F461&gt;0,A461+F461/24,A461+D461/24))</f>
        <v>40267.041666666875</v>
      </c>
      <c r="B462" s="724" t="s">
        <v>286</v>
      </c>
      <c r="C462" s="680">
        <v>0</v>
      </c>
      <c r="D462" s="449">
        <v>1</v>
      </c>
      <c r="E462" s="445"/>
      <c r="F462" s="439">
        <v>2</v>
      </c>
      <c r="G462" s="446"/>
      <c r="H462" s="447"/>
      <c r="I462" s="448"/>
      <c r="J462" s="441"/>
      <c r="K462" s="442"/>
      <c r="L462" s="443"/>
      <c r="M462" s="755" t="s">
        <v>443</v>
      </c>
      <c r="N462" s="799" t="s">
        <v>282</v>
      </c>
      <c r="O462" s="419" t="s">
        <v>552</v>
      </c>
      <c r="P462" s="419"/>
      <c r="Q462" s="775"/>
    </row>
    <row r="463" spans="1:17" s="101" customFormat="1" ht="19.5" customHeight="1">
      <c r="A463" s="647">
        <f t="shared" si="8"/>
        <v>40267.12500000021</v>
      </c>
      <c r="B463" s="724" t="s">
        <v>199</v>
      </c>
      <c r="C463" s="684">
        <v>0</v>
      </c>
      <c r="D463" s="565">
        <v>0.5</v>
      </c>
      <c r="E463" s="438"/>
      <c r="F463" s="439">
        <v>0.5</v>
      </c>
      <c r="G463" s="440"/>
      <c r="H463" s="447"/>
      <c r="I463" s="448"/>
      <c r="J463" s="441"/>
      <c r="K463" s="442"/>
      <c r="L463" s="443"/>
      <c r="M463" s="755" t="s">
        <v>443</v>
      </c>
      <c r="N463" s="799" t="s">
        <v>282</v>
      </c>
      <c r="O463" s="419" t="s">
        <v>552</v>
      </c>
      <c r="P463" s="419"/>
      <c r="Q463" s="775"/>
    </row>
    <row r="464" spans="1:17" s="101" customFormat="1" ht="19.5" customHeight="1">
      <c r="A464" s="647">
        <f t="shared" si="8"/>
        <v>40267.14583333355</v>
      </c>
      <c r="B464" s="724" t="s">
        <v>621</v>
      </c>
      <c r="C464" s="684">
        <v>0</v>
      </c>
      <c r="D464" s="565">
        <v>0.5</v>
      </c>
      <c r="E464" s="438"/>
      <c r="F464" s="439">
        <v>0.5</v>
      </c>
      <c r="G464" s="440"/>
      <c r="H464" s="435"/>
      <c r="I464" s="566"/>
      <c r="J464" s="441"/>
      <c r="K464" s="442"/>
      <c r="L464" s="443"/>
      <c r="M464" s="755"/>
      <c r="N464" s="799"/>
      <c r="O464" s="419"/>
      <c r="P464" s="419"/>
      <c r="Q464" s="775"/>
    </row>
    <row r="465" spans="1:17" s="101" customFormat="1" ht="17.25" customHeight="1">
      <c r="A465" s="647">
        <f t="shared" si="8"/>
        <v>40267.16666666688</v>
      </c>
      <c r="B465" s="724" t="s">
        <v>420</v>
      </c>
      <c r="C465" s="680">
        <v>0</v>
      </c>
      <c r="D465" s="449">
        <v>8</v>
      </c>
      <c r="E465" s="445"/>
      <c r="F465" s="439">
        <v>8</v>
      </c>
      <c r="G465" s="446"/>
      <c r="H465" s="447"/>
      <c r="I465" s="448"/>
      <c r="J465" s="441"/>
      <c r="K465" s="442"/>
      <c r="L465" s="443"/>
      <c r="M465" s="755" t="s">
        <v>443</v>
      </c>
      <c r="N465" s="799" t="s">
        <v>282</v>
      </c>
      <c r="O465" s="419" t="s">
        <v>552</v>
      </c>
      <c r="P465" s="419"/>
      <c r="Q465" s="775"/>
    </row>
    <row r="466" spans="1:17" s="101" customFormat="1" ht="17.25" customHeight="1">
      <c r="A466" s="647">
        <f t="shared" si="8"/>
        <v>40267.50000000022</v>
      </c>
      <c r="B466" s="724" t="s">
        <v>622</v>
      </c>
      <c r="C466" s="684">
        <v>0</v>
      </c>
      <c r="D466" s="565">
        <v>0.5</v>
      </c>
      <c r="E466" s="438"/>
      <c r="F466" s="439">
        <v>0.5</v>
      </c>
      <c r="G466" s="440"/>
      <c r="H466" s="435"/>
      <c r="I466" s="566"/>
      <c r="J466" s="441"/>
      <c r="K466" s="442"/>
      <c r="L466" s="443"/>
      <c r="M466" s="755"/>
      <c r="N466" s="799"/>
      <c r="O466" s="419"/>
      <c r="P466" s="419"/>
      <c r="Q466" s="775"/>
    </row>
    <row r="467" spans="1:17" s="101" customFormat="1" ht="19.5" customHeight="1">
      <c r="A467" s="647">
        <f t="shared" si="8"/>
        <v>40267.520833333554</v>
      </c>
      <c r="B467" s="724" t="s">
        <v>579</v>
      </c>
      <c r="C467" s="680">
        <v>0</v>
      </c>
      <c r="D467" s="449">
        <v>1.5</v>
      </c>
      <c r="E467" s="445"/>
      <c r="F467" s="439">
        <v>1.5</v>
      </c>
      <c r="G467" s="446"/>
      <c r="H467" s="447"/>
      <c r="I467" s="448"/>
      <c r="J467" s="441"/>
      <c r="K467" s="442"/>
      <c r="L467" s="443"/>
      <c r="M467" s="755" t="s">
        <v>443</v>
      </c>
      <c r="N467" s="799" t="s">
        <v>282</v>
      </c>
      <c r="O467" s="419" t="s">
        <v>552</v>
      </c>
      <c r="P467" s="419"/>
      <c r="Q467" s="775"/>
    </row>
    <row r="468" spans="1:17" s="101" customFormat="1" ht="19.5" customHeight="1">
      <c r="A468" s="647">
        <f t="shared" si="7"/>
        <v>40267.583333333554</v>
      </c>
      <c r="B468" s="724" t="s">
        <v>45</v>
      </c>
      <c r="C468" s="680">
        <v>0</v>
      </c>
      <c r="D468" s="449">
        <v>0.5</v>
      </c>
      <c r="E468" s="445"/>
      <c r="F468" s="439">
        <v>0.5</v>
      </c>
      <c r="G468" s="446"/>
      <c r="H468" s="447"/>
      <c r="I468" s="448"/>
      <c r="J468" s="441"/>
      <c r="K468" s="442"/>
      <c r="L468" s="443"/>
      <c r="M468" s="755"/>
      <c r="N468" s="799"/>
      <c r="O468" s="419"/>
      <c r="P468" s="419"/>
      <c r="Q468" s="775"/>
    </row>
    <row r="469" spans="1:17" s="101" customFormat="1" ht="33.75" customHeight="1">
      <c r="A469" s="648">
        <f t="shared" si="7"/>
        <v>40267.60416666689</v>
      </c>
      <c r="B469" s="714" t="s">
        <v>624</v>
      </c>
      <c r="C469" s="672">
        <v>0</v>
      </c>
      <c r="D469" s="601">
        <v>1</v>
      </c>
      <c r="E469" s="602"/>
      <c r="F469" s="584">
        <v>1</v>
      </c>
      <c r="G469" s="603"/>
      <c r="H469" s="586"/>
      <c r="I469" s="587"/>
      <c r="J469" s="588"/>
      <c r="K469" s="589"/>
      <c r="L469" s="590"/>
      <c r="M469" s="751"/>
      <c r="N469" s="805"/>
      <c r="O469" s="591"/>
      <c r="P469" s="591"/>
      <c r="Q469" s="777"/>
    </row>
    <row r="470" spans="1:17" s="101" customFormat="1" ht="19.5" customHeight="1">
      <c r="A470" s="647">
        <f t="shared" si="7"/>
        <v>40267.645833333554</v>
      </c>
      <c r="B470" s="898" t="s">
        <v>623</v>
      </c>
      <c r="C470" s="684">
        <v>0</v>
      </c>
      <c r="D470" s="565">
        <v>0.5</v>
      </c>
      <c r="E470" s="438"/>
      <c r="F470" s="439">
        <v>0.5</v>
      </c>
      <c r="G470" s="440"/>
      <c r="H470" s="435"/>
      <c r="I470" s="566"/>
      <c r="J470" s="441"/>
      <c r="K470" s="442"/>
      <c r="L470" s="443"/>
      <c r="M470" s="755"/>
      <c r="N470" s="799"/>
      <c r="O470" s="419"/>
      <c r="P470" s="419"/>
      <c r="Q470" s="775"/>
    </row>
    <row r="471" spans="1:17" s="101" customFormat="1" ht="15.75" customHeight="1">
      <c r="A471" s="647">
        <f t="shared" si="7"/>
        <v>40267.66666666689</v>
      </c>
      <c r="B471" s="724" t="s">
        <v>287</v>
      </c>
      <c r="C471" s="684">
        <v>0</v>
      </c>
      <c r="D471" s="565">
        <v>1</v>
      </c>
      <c r="E471" s="438"/>
      <c r="F471" s="439">
        <v>1</v>
      </c>
      <c r="G471" s="440"/>
      <c r="H471" s="447"/>
      <c r="I471" s="448"/>
      <c r="J471" s="441"/>
      <c r="K471" s="442"/>
      <c r="L471" s="443"/>
      <c r="M471" s="755"/>
      <c r="N471" s="799"/>
      <c r="O471" s="419"/>
      <c r="P471" s="419"/>
      <c r="Q471" s="775"/>
    </row>
    <row r="472" spans="1:17" s="101" customFormat="1" ht="16.5" customHeight="1">
      <c r="A472" s="647">
        <f t="shared" si="7"/>
        <v>40267.708333333554</v>
      </c>
      <c r="B472" s="724" t="s">
        <v>288</v>
      </c>
      <c r="C472" s="680">
        <v>0</v>
      </c>
      <c r="D472" s="449">
        <v>3</v>
      </c>
      <c r="E472" s="445"/>
      <c r="F472" s="439">
        <v>3</v>
      </c>
      <c r="G472" s="446"/>
      <c r="H472" s="447"/>
      <c r="I472" s="448"/>
      <c r="J472" s="441"/>
      <c r="K472" s="442"/>
      <c r="L472" s="443"/>
      <c r="M472" s="755"/>
      <c r="N472" s="799"/>
      <c r="O472" s="419"/>
      <c r="P472" s="419"/>
      <c r="Q472" s="775"/>
    </row>
    <row r="473" spans="1:17" s="101" customFormat="1" ht="21" customHeight="1">
      <c r="A473" s="647">
        <f t="shared" si="7"/>
        <v>40267.833333333554</v>
      </c>
      <c r="B473" s="724" t="s">
        <v>35</v>
      </c>
      <c r="C473" s="684">
        <v>0</v>
      </c>
      <c r="D473" s="565">
        <v>1</v>
      </c>
      <c r="E473" s="438"/>
      <c r="F473" s="439">
        <v>1</v>
      </c>
      <c r="G473" s="440"/>
      <c r="H473" s="435"/>
      <c r="I473" s="566"/>
      <c r="J473" s="441"/>
      <c r="K473" s="442"/>
      <c r="L473" s="443"/>
      <c r="M473" s="755"/>
      <c r="N473" s="799"/>
      <c r="O473" s="419"/>
      <c r="P473" s="419"/>
      <c r="Q473" s="775"/>
    </row>
    <row r="474" spans="1:17" s="101" customFormat="1" ht="16.5" customHeight="1">
      <c r="A474" s="647">
        <f t="shared" si="7"/>
        <v>40267.87500000022</v>
      </c>
      <c r="B474" s="724" t="s">
        <v>253</v>
      </c>
      <c r="C474" s="684">
        <v>0</v>
      </c>
      <c r="D474" s="565">
        <v>0.5</v>
      </c>
      <c r="E474" s="438"/>
      <c r="F474" s="439">
        <v>0.5</v>
      </c>
      <c r="G474" s="440"/>
      <c r="H474" s="447"/>
      <c r="I474" s="448"/>
      <c r="J474" s="441"/>
      <c r="K474" s="442"/>
      <c r="L474" s="443"/>
      <c r="M474" s="755"/>
      <c r="N474" s="899"/>
      <c r="O474" s="900"/>
      <c r="P474" s="900"/>
      <c r="Q474" s="901"/>
    </row>
    <row r="475" spans="1:17" s="101" customFormat="1" ht="16.5" customHeight="1">
      <c r="A475" s="647">
        <f t="shared" si="7"/>
        <v>40267.895833333554</v>
      </c>
      <c r="B475" s="724" t="s">
        <v>289</v>
      </c>
      <c r="C475" s="684">
        <v>0</v>
      </c>
      <c r="D475" s="565">
        <v>11</v>
      </c>
      <c r="E475" s="438"/>
      <c r="F475" s="439">
        <v>9</v>
      </c>
      <c r="G475" s="440"/>
      <c r="H475" s="435"/>
      <c r="I475" s="566"/>
      <c r="J475" s="441"/>
      <c r="K475" s="442"/>
      <c r="L475" s="443"/>
      <c r="M475" s="755"/>
      <c r="N475" s="899"/>
      <c r="O475" s="900"/>
      <c r="P475" s="900"/>
      <c r="Q475" s="901"/>
    </row>
    <row r="476" spans="1:17" s="101" customFormat="1" ht="29.25" customHeight="1">
      <c r="A476" s="647">
        <f t="shared" si="7"/>
        <v>40268.270833333554</v>
      </c>
      <c r="B476" s="902" t="s">
        <v>631</v>
      </c>
      <c r="C476" s="684"/>
      <c r="D476" s="565">
        <v>1.5</v>
      </c>
      <c r="E476" s="438"/>
      <c r="F476" s="439">
        <v>1.5</v>
      </c>
      <c r="G476" s="440"/>
      <c r="H476" s="447"/>
      <c r="I476" s="448"/>
      <c r="J476" s="441"/>
      <c r="K476" s="442"/>
      <c r="L476" s="443"/>
      <c r="M476" s="755"/>
      <c r="N476" s="899"/>
      <c r="O476" s="900"/>
      <c r="P476" s="900"/>
      <c r="Q476" s="901"/>
    </row>
    <row r="477" spans="1:17" s="101" customFormat="1" ht="16.5" customHeight="1">
      <c r="A477" s="647">
        <f t="shared" si="7"/>
        <v>40268.333333333554</v>
      </c>
      <c r="B477" s="724" t="s">
        <v>415</v>
      </c>
      <c r="C477" s="684">
        <v>0</v>
      </c>
      <c r="D477" s="565">
        <v>0.5</v>
      </c>
      <c r="E477" s="438"/>
      <c r="F477" s="439">
        <v>0.5</v>
      </c>
      <c r="G477" s="440"/>
      <c r="H477" s="447"/>
      <c r="I477" s="448"/>
      <c r="J477" s="441"/>
      <c r="K477" s="442"/>
      <c r="L477" s="443"/>
      <c r="M477" s="755"/>
      <c r="N477" s="899"/>
      <c r="O477" s="900"/>
      <c r="P477" s="900"/>
      <c r="Q477" s="901"/>
    </row>
    <row r="478" spans="1:17" s="101" customFormat="1" ht="16.5" customHeight="1">
      <c r="A478" s="647">
        <f t="shared" si="7"/>
        <v>40268.35416666689</v>
      </c>
      <c r="B478" s="724" t="s">
        <v>419</v>
      </c>
      <c r="C478" s="684">
        <v>0</v>
      </c>
      <c r="D478" s="565">
        <v>1</v>
      </c>
      <c r="E478" s="438"/>
      <c r="F478" s="439">
        <v>1</v>
      </c>
      <c r="G478" s="440"/>
      <c r="H478" s="447"/>
      <c r="I478" s="448"/>
      <c r="J478" s="441"/>
      <c r="K478" s="442"/>
      <c r="L478" s="443"/>
      <c r="M478" s="755"/>
      <c r="N478" s="899"/>
      <c r="O478" s="900"/>
      <c r="P478" s="900"/>
      <c r="Q478" s="901"/>
    </row>
    <row r="479" spans="1:17" s="101" customFormat="1" ht="16.5" customHeight="1">
      <c r="A479" s="647">
        <f t="shared" si="7"/>
        <v>40268.395833333554</v>
      </c>
      <c r="B479" s="724" t="s">
        <v>416</v>
      </c>
      <c r="C479" s="684">
        <v>0</v>
      </c>
      <c r="D479" s="565">
        <v>3</v>
      </c>
      <c r="E479" s="438"/>
      <c r="F479" s="439">
        <v>1.5</v>
      </c>
      <c r="G479" s="440"/>
      <c r="H479" s="447"/>
      <c r="I479" s="448"/>
      <c r="J479" s="441"/>
      <c r="K479" s="442"/>
      <c r="L479" s="443"/>
      <c r="M479" s="755"/>
      <c r="N479" s="899"/>
      <c r="O479" s="900"/>
      <c r="P479" s="900"/>
      <c r="Q479" s="901"/>
    </row>
    <row r="480" spans="1:17" s="101" customFormat="1" ht="16.5" customHeight="1">
      <c r="A480" s="647">
        <f t="shared" si="7"/>
        <v>40268.458333333554</v>
      </c>
      <c r="B480" s="724" t="s">
        <v>632</v>
      </c>
      <c r="C480" s="684">
        <v>0</v>
      </c>
      <c r="D480" s="565">
        <v>2.5</v>
      </c>
      <c r="E480" s="438"/>
      <c r="F480" s="439">
        <v>1</v>
      </c>
      <c r="G480" s="440"/>
      <c r="H480" s="435"/>
      <c r="I480" s="566"/>
      <c r="J480" s="441"/>
      <c r="K480" s="442"/>
      <c r="L480" s="443"/>
      <c r="M480" s="755"/>
      <c r="N480" s="899"/>
      <c r="O480" s="900"/>
      <c r="P480" s="900"/>
      <c r="Q480" s="901"/>
    </row>
    <row r="481" spans="1:17" s="101" customFormat="1" ht="16.5" customHeight="1">
      <c r="A481" s="647">
        <f t="shared" si="7"/>
        <v>40268.50000000022</v>
      </c>
      <c r="B481" s="724" t="s">
        <v>633</v>
      </c>
      <c r="C481" s="684">
        <v>0</v>
      </c>
      <c r="D481" s="565">
        <v>0.5</v>
      </c>
      <c r="E481" s="438"/>
      <c r="F481" s="439">
        <v>0.5</v>
      </c>
      <c r="G481" s="440"/>
      <c r="H481" s="435"/>
      <c r="I481" s="566"/>
      <c r="J481" s="441"/>
      <c r="K481" s="442"/>
      <c r="L481" s="443"/>
      <c r="M481" s="755"/>
      <c r="N481" s="899"/>
      <c r="O481" s="900"/>
      <c r="P481" s="900"/>
      <c r="Q481" s="901"/>
    </row>
    <row r="482" spans="1:17" s="101" customFormat="1" ht="16.5" customHeight="1">
      <c r="A482" s="647">
        <f t="shared" si="7"/>
        <v>40268.520833333554</v>
      </c>
      <c r="B482" s="724" t="s">
        <v>358</v>
      </c>
      <c r="C482" s="684">
        <v>0</v>
      </c>
      <c r="D482" s="565">
        <v>1</v>
      </c>
      <c r="E482" s="438"/>
      <c r="F482" s="439">
        <v>1.5</v>
      </c>
      <c r="G482" s="440"/>
      <c r="H482" s="435"/>
      <c r="I482" s="566"/>
      <c r="J482" s="441"/>
      <c r="K482" s="442"/>
      <c r="L482" s="443"/>
      <c r="M482" s="755"/>
      <c r="N482" s="899"/>
      <c r="O482" s="900"/>
      <c r="P482" s="900"/>
      <c r="Q482" s="901"/>
    </row>
    <row r="483" spans="1:17" s="101" customFormat="1" ht="16.5" customHeight="1">
      <c r="A483" s="647">
        <f t="shared" si="7"/>
        <v>40268.583333333554</v>
      </c>
      <c r="B483" s="724" t="s">
        <v>359</v>
      </c>
      <c r="C483" s="684">
        <v>0</v>
      </c>
      <c r="D483" s="565">
        <v>1</v>
      </c>
      <c r="E483" s="438"/>
      <c r="F483" s="439">
        <v>0.5</v>
      </c>
      <c r="G483" s="440"/>
      <c r="H483" s="435"/>
      <c r="I483" s="566"/>
      <c r="J483" s="441"/>
      <c r="K483" s="442"/>
      <c r="L483" s="443"/>
      <c r="M483" s="755"/>
      <c r="N483" s="899"/>
      <c r="O483" s="900"/>
      <c r="P483" s="900"/>
      <c r="Q483" s="901"/>
    </row>
    <row r="484" spans="1:17" s="101" customFormat="1" ht="16.5" customHeight="1">
      <c r="A484" s="647">
        <f t="shared" si="7"/>
        <v>40268.60416666689</v>
      </c>
      <c r="B484" s="724" t="s">
        <v>257</v>
      </c>
      <c r="C484" s="684">
        <v>0</v>
      </c>
      <c r="D484" s="565">
        <v>6</v>
      </c>
      <c r="E484" s="438"/>
      <c r="F484" s="439">
        <v>6</v>
      </c>
      <c r="G484" s="440"/>
      <c r="H484" s="435"/>
      <c r="I484" s="566"/>
      <c r="J484" s="441"/>
      <c r="K484" s="442"/>
      <c r="L484" s="443"/>
      <c r="M484" s="755"/>
      <c r="N484" s="899"/>
      <c r="O484" s="900"/>
      <c r="P484" s="900"/>
      <c r="Q484" s="901"/>
    </row>
    <row r="485" spans="1:17" s="101" customFormat="1" ht="16.5" customHeight="1">
      <c r="A485" s="647">
        <f t="shared" si="7"/>
        <v>40268.85416666689</v>
      </c>
      <c r="B485" s="724" t="s">
        <v>45</v>
      </c>
      <c r="C485" s="684">
        <v>0</v>
      </c>
      <c r="D485" s="565">
        <v>0.5</v>
      </c>
      <c r="E485" s="438"/>
      <c r="F485" s="439">
        <v>0.5</v>
      </c>
      <c r="G485" s="440"/>
      <c r="H485" s="435"/>
      <c r="I485" s="566"/>
      <c r="J485" s="441"/>
      <c r="K485" s="442"/>
      <c r="L485" s="443"/>
      <c r="M485" s="755"/>
      <c r="N485" s="899"/>
      <c r="O485" s="900"/>
      <c r="P485" s="900"/>
      <c r="Q485" s="901"/>
    </row>
    <row r="486" spans="1:17" s="101" customFormat="1" ht="16.5" customHeight="1">
      <c r="A486" s="647">
        <f t="shared" si="7"/>
        <v>40268.875000000226</v>
      </c>
      <c r="B486" s="724" t="s">
        <v>290</v>
      </c>
      <c r="C486" s="684">
        <v>0</v>
      </c>
      <c r="D486" s="565">
        <v>6</v>
      </c>
      <c r="E486" s="438"/>
      <c r="F486" s="439">
        <v>6</v>
      </c>
      <c r="G486" s="440"/>
      <c r="H486" s="447"/>
      <c r="I486" s="448"/>
      <c r="J486" s="441"/>
      <c r="K486" s="442"/>
      <c r="L486" s="443"/>
      <c r="M486" s="755"/>
      <c r="N486" s="899"/>
      <c r="O486" s="900"/>
      <c r="P486" s="900"/>
      <c r="Q486" s="901"/>
    </row>
    <row r="487" spans="1:17" s="101" customFormat="1" ht="16.5" customHeight="1">
      <c r="A487" s="647">
        <f t="shared" si="7"/>
        <v>40269.125000000226</v>
      </c>
      <c r="B487" s="724" t="s">
        <v>634</v>
      </c>
      <c r="C487" s="684">
        <v>0</v>
      </c>
      <c r="D487" s="565">
        <v>0</v>
      </c>
      <c r="E487" s="438"/>
      <c r="F487" s="439">
        <v>0.5</v>
      </c>
      <c r="G487" s="440"/>
      <c r="H487" s="435"/>
      <c r="I487" s="566"/>
      <c r="J487" s="441"/>
      <c r="K487" s="442"/>
      <c r="L487" s="443"/>
      <c r="M487" s="755"/>
      <c r="N487" s="899"/>
      <c r="O487" s="900"/>
      <c r="P487" s="900"/>
      <c r="Q487" s="901"/>
    </row>
    <row r="488" spans="1:17" s="101" customFormat="1" ht="16.5" customHeight="1">
      <c r="A488" s="647">
        <f t="shared" si="7"/>
        <v>40269.14583333356</v>
      </c>
      <c r="B488" s="724" t="s">
        <v>261</v>
      </c>
      <c r="C488" s="684">
        <v>0</v>
      </c>
      <c r="D488" s="565">
        <v>0.5</v>
      </c>
      <c r="E488" s="438"/>
      <c r="F488" s="439">
        <v>0.5</v>
      </c>
      <c r="G488" s="440"/>
      <c r="H488" s="435"/>
      <c r="I488" s="566"/>
      <c r="J488" s="441"/>
      <c r="K488" s="442"/>
      <c r="L488" s="443"/>
      <c r="M488" s="755"/>
      <c r="N488" s="899"/>
      <c r="O488" s="900"/>
      <c r="P488" s="900"/>
      <c r="Q488" s="901"/>
    </row>
    <row r="489" spans="1:17" s="101" customFormat="1" ht="16.5" customHeight="1">
      <c r="A489" s="647">
        <f t="shared" si="7"/>
        <v>40269.1666666669</v>
      </c>
      <c r="B489" s="724" t="s">
        <v>291</v>
      </c>
      <c r="C489" s="684">
        <v>0</v>
      </c>
      <c r="D489" s="565">
        <v>0.5</v>
      </c>
      <c r="E489" s="438"/>
      <c r="F489" s="439">
        <v>0.5</v>
      </c>
      <c r="G489" s="440"/>
      <c r="H489" s="435"/>
      <c r="I489" s="566"/>
      <c r="J489" s="441"/>
      <c r="K489" s="442"/>
      <c r="L489" s="443"/>
      <c r="M489" s="755"/>
      <c r="N489" s="899"/>
      <c r="O489" s="900"/>
      <c r="P489" s="900"/>
      <c r="Q489" s="901"/>
    </row>
    <row r="490" spans="1:17" s="101" customFormat="1" ht="16.5" customHeight="1">
      <c r="A490" s="647">
        <f t="shared" si="7"/>
        <v>40269.18750000023</v>
      </c>
      <c r="B490" s="724" t="s">
        <v>412</v>
      </c>
      <c r="C490" s="684">
        <v>0</v>
      </c>
      <c r="D490" s="565">
        <v>0.5</v>
      </c>
      <c r="E490" s="438"/>
      <c r="F490" s="439">
        <v>1</v>
      </c>
      <c r="G490" s="440"/>
      <c r="H490" s="435"/>
      <c r="I490" s="566"/>
      <c r="J490" s="441"/>
      <c r="K490" s="442"/>
      <c r="L490" s="443"/>
      <c r="M490" s="755"/>
      <c r="N490" s="899"/>
      <c r="O490" s="900"/>
      <c r="P490" s="900"/>
      <c r="Q490" s="901"/>
    </row>
    <row r="491" spans="1:17" s="101" customFormat="1" ht="16.5" customHeight="1">
      <c r="A491" s="647">
        <f t="shared" si="7"/>
        <v>40269.2291666669</v>
      </c>
      <c r="B491" s="724" t="s">
        <v>292</v>
      </c>
      <c r="C491" s="684">
        <v>0</v>
      </c>
      <c r="D491" s="565">
        <v>1</v>
      </c>
      <c r="E491" s="438"/>
      <c r="F491" s="439">
        <v>1</v>
      </c>
      <c r="G491" s="440"/>
      <c r="H491" s="435"/>
      <c r="I491" s="566"/>
      <c r="J491" s="441"/>
      <c r="K491" s="442"/>
      <c r="L491" s="443"/>
      <c r="M491" s="755"/>
      <c r="N491" s="899"/>
      <c r="O491" s="900"/>
      <c r="P491" s="900"/>
      <c r="Q491" s="901"/>
    </row>
    <row r="492" spans="1:17" s="101" customFormat="1" ht="16.5" customHeight="1">
      <c r="A492" s="647">
        <f t="shared" si="7"/>
        <v>40269.27083333356</v>
      </c>
      <c r="B492" s="724" t="s">
        <v>635</v>
      </c>
      <c r="C492" s="684">
        <v>0</v>
      </c>
      <c r="D492" s="565"/>
      <c r="E492" s="438"/>
      <c r="F492" s="439">
        <v>0.5</v>
      </c>
      <c r="G492" s="440"/>
      <c r="H492" s="435"/>
      <c r="I492" s="566"/>
      <c r="J492" s="441"/>
      <c r="K492" s="442"/>
      <c r="L492" s="443"/>
      <c r="M492" s="755"/>
      <c r="N492" s="899"/>
      <c r="O492" s="900"/>
      <c r="P492" s="900"/>
      <c r="Q492" s="901"/>
    </row>
    <row r="493" spans="1:17" s="101" customFormat="1" ht="16.5" customHeight="1">
      <c r="A493" s="647">
        <f t="shared" si="7"/>
        <v>40269.2916666669</v>
      </c>
      <c r="B493" s="724" t="s">
        <v>636</v>
      </c>
      <c r="C493" s="684">
        <v>0</v>
      </c>
      <c r="D493" s="565"/>
      <c r="E493" s="438"/>
      <c r="F493" s="439">
        <v>3.5</v>
      </c>
      <c r="G493" s="440"/>
      <c r="H493" s="435"/>
      <c r="I493" s="566"/>
      <c r="J493" s="441"/>
      <c r="K493" s="442"/>
      <c r="L493" s="443"/>
      <c r="M493" s="755"/>
      <c r="N493" s="899"/>
      <c r="O493" s="900"/>
      <c r="P493" s="900"/>
      <c r="Q493" s="901"/>
    </row>
    <row r="494" spans="1:17" s="101" customFormat="1" ht="16.5" customHeight="1">
      <c r="A494" s="647">
        <f t="shared" si="7"/>
        <v>40269.43750000023</v>
      </c>
      <c r="B494" s="724" t="s">
        <v>7</v>
      </c>
      <c r="C494" s="684">
        <v>0</v>
      </c>
      <c r="D494" s="565">
        <v>1</v>
      </c>
      <c r="E494" s="438"/>
      <c r="F494" s="439">
        <v>1.5</v>
      </c>
      <c r="G494" s="440"/>
      <c r="H494" s="435"/>
      <c r="I494" s="566"/>
      <c r="J494" s="441"/>
      <c r="K494" s="442"/>
      <c r="L494" s="443"/>
      <c r="M494" s="755"/>
      <c r="N494" s="899"/>
      <c r="O494" s="900"/>
      <c r="P494" s="900"/>
      <c r="Q494" s="901"/>
    </row>
    <row r="495" spans="1:17" s="101" customFormat="1" ht="16.5" customHeight="1">
      <c r="A495" s="647">
        <f t="shared" si="7"/>
        <v>40269.50000000023</v>
      </c>
      <c r="B495" s="724" t="s">
        <v>50</v>
      </c>
      <c r="C495" s="684">
        <v>0</v>
      </c>
      <c r="D495" s="565">
        <v>0.5</v>
      </c>
      <c r="E495" s="438"/>
      <c r="F495" s="439">
        <v>0.5</v>
      </c>
      <c r="G495" s="440"/>
      <c r="H495" s="435"/>
      <c r="I495" s="566"/>
      <c r="J495" s="441"/>
      <c r="K495" s="442"/>
      <c r="L495" s="443"/>
      <c r="M495" s="755"/>
      <c r="N495" s="899"/>
      <c r="O495" s="900"/>
      <c r="P495" s="900"/>
      <c r="Q495" s="901"/>
    </row>
    <row r="496" spans="1:17" s="101" customFormat="1" ht="29.25" customHeight="1">
      <c r="A496" s="647">
        <f t="shared" si="7"/>
        <v>40269.52083333357</v>
      </c>
      <c r="B496" s="724" t="s">
        <v>654</v>
      </c>
      <c r="C496" s="684">
        <v>0</v>
      </c>
      <c r="D496" s="565"/>
      <c r="E496" s="438"/>
      <c r="F496" s="439">
        <v>2</v>
      </c>
      <c r="G496" s="440"/>
      <c r="H496" s="435"/>
      <c r="I496" s="566"/>
      <c r="J496" s="441"/>
      <c r="K496" s="442" t="s">
        <v>381</v>
      </c>
      <c r="L496" s="443"/>
      <c r="M496" s="755"/>
      <c r="N496" s="899"/>
      <c r="O496" s="900"/>
      <c r="P496" s="900"/>
      <c r="Q496" s="901"/>
    </row>
    <row r="497" spans="1:17" s="101" customFormat="1" ht="16.5" customHeight="1">
      <c r="A497" s="647">
        <f t="shared" si="7"/>
        <v>40269.604166666904</v>
      </c>
      <c r="B497" s="724" t="s">
        <v>655</v>
      </c>
      <c r="C497" s="684">
        <v>0</v>
      </c>
      <c r="D497" s="565">
        <v>4.5</v>
      </c>
      <c r="E497" s="438"/>
      <c r="F497" s="439">
        <v>4.5</v>
      </c>
      <c r="G497" s="440"/>
      <c r="H497" s="435"/>
      <c r="I497" s="566"/>
      <c r="J497" s="441"/>
      <c r="K497" s="442"/>
      <c r="L497" s="443"/>
      <c r="M497" s="755"/>
      <c r="N497" s="899"/>
      <c r="O497" s="900"/>
      <c r="P497" s="900"/>
      <c r="Q497" s="901"/>
    </row>
    <row r="498" spans="1:17" s="101" customFormat="1" ht="16.5" customHeight="1">
      <c r="A498" s="647">
        <f t="shared" si="7"/>
        <v>40269.791666666904</v>
      </c>
      <c r="B498" s="724" t="s">
        <v>50</v>
      </c>
      <c r="C498" s="684">
        <v>0</v>
      </c>
      <c r="D498" s="565"/>
      <c r="E498" s="438"/>
      <c r="F498" s="439">
        <v>0.5</v>
      </c>
      <c r="G498" s="440"/>
      <c r="H498" s="435"/>
      <c r="I498" s="566"/>
      <c r="J498" s="441"/>
      <c r="K498" s="442"/>
      <c r="L498" s="443"/>
      <c r="M498" s="755"/>
      <c r="N498" s="899"/>
      <c r="O498" s="900"/>
      <c r="P498" s="900"/>
      <c r="Q498" s="901"/>
    </row>
    <row r="499" spans="1:17" s="101" customFormat="1" ht="16.5" customHeight="1">
      <c r="A499" s="647">
        <f t="shared" si="7"/>
        <v>40269.81250000024</v>
      </c>
      <c r="B499" s="724" t="s">
        <v>656</v>
      </c>
      <c r="C499" s="684">
        <v>0</v>
      </c>
      <c r="D499" s="565">
        <v>2</v>
      </c>
      <c r="E499" s="438"/>
      <c r="F499" s="439">
        <v>0.5</v>
      </c>
      <c r="G499" s="440"/>
      <c r="H499" s="435"/>
      <c r="I499" s="566"/>
      <c r="J499" s="441"/>
      <c r="K499" s="442"/>
      <c r="L499" s="443"/>
      <c r="M499" s="755"/>
      <c r="N499" s="899"/>
      <c r="O499" s="900"/>
      <c r="P499" s="900"/>
      <c r="Q499" s="901"/>
    </row>
    <row r="500" spans="1:17" s="101" customFormat="1" ht="16.5" customHeight="1">
      <c r="A500" s="647">
        <f t="shared" si="7"/>
        <v>40269.833333333576</v>
      </c>
      <c r="B500" s="724" t="s">
        <v>657</v>
      </c>
      <c r="C500" s="684">
        <v>0</v>
      </c>
      <c r="D500" s="565"/>
      <c r="E500" s="438"/>
      <c r="F500" s="439">
        <v>2</v>
      </c>
      <c r="G500" s="440"/>
      <c r="H500" s="435"/>
      <c r="I500" s="566"/>
      <c r="J500" s="441"/>
      <c r="K500" s="442"/>
      <c r="L500" s="443"/>
      <c r="M500" s="755"/>
      <c r="N500" s="899"/>
      <c r="O500" s="900"/>
      <c r="P500" s="900"/>
      <c r="Q500" s="901"/>
    </row>
    <row r="501" spans="1:17" s="101" customFormat="1" ht="25.5" customHeight="1">
      <c r="A501" s="647">
        <f t="shared" si="7"/>
        <v>40269.91666666691</v>
      </c>
      <c r="B501" s="724" t="s">
        <v>637</v>
      </c>
      <c r="C501" s="684">
        <v>0</v>
      </c>
      <c r="D501" s="565">
        <v>0.5</v>
      </c>
      <c r="E501" s="438"/>
      <c r="F501" s="439">
        <v>0.5</v>
      </c>
      <c r="G501" s="440"/>
      <c r="H501" s="435"/>
      <c r="I501" s="566"/>
      <c r="J501" s="441"/>
      <c r="K501" s="442"/>
      <c r="L501" s="443"/>
      <c r="M501" s="755" t="s">
        <v>443</v>
      </c>
      <c r="N501" s="899"/>
      <c r="O501" s="900"/>
      <c r="P501" s="900"/>
      <c r="Q501" s="901"/>
    </row>
    <row r="502" spans="1:17" s="101" customFormat="1" ht="27.75" customHeight="1">
      <c r="A502" s="647">
        <f t="shared" si="7"/>
        <v>40269.93750000025</v>
      </c>
      <c r="B502" s="724" t="s">
        <v>658</v>
      </c>
      <c r="C502" s="684"/>
      <c r="D502" s="565">
        <v>5</v>
      </c>
      <c r="E502" s="438"/>
      <c r="F502" s="439">
        <v>5</v>
      </c>
      <c r="G502" s="440"/>
      <c r="H502" s="447"/>
      <c r="I502" s="448"/>
      <c r="J502" s="441"/>
      <c r="K502" s="442"/>
      <c r="L502" s="443"/>
      <c r="M502" s="755" t="s">
        <v>443</v>
      </c>
      <c r="N502" s="899"/>
      <c r="O502" s="900"/>
      <c r="P502" s="900"/>
      <c r="Q502" s="901"/>
    </row>
    <row r="503" spans="1:17" s="101" customFormat="1" ht="27.75" customHeight="1">
      <c r="A503" s="647">
        <f t="shared" si="7"/>
        <v>40270.14583333358</v>
      </c>
      <c r="B503" s="724" t="s">
        <v>659</v>
      </c>
      <c r="C503" s="684">
        <v>0</v>
      </c>
      <c r="D503" s="565">
        <v>1</v>
      </c>
      <c r="E503" s="438"/>
      <c r="F503" s="439">
        <v>1</v>
      </c>
      <c r="G503" s="440"/>
      <c r="H503" s="435"/>
      <c r="I503" s="566"/>
      <c r="J503" s="441"/>
      <c r="K503" s="442"/>
      <c r="L503" s="443"/>
      <c r="M503" s="755"/>
      <c r="N503" s="899"/>
      <c r="O503" s="900"/>
      <c r="P503" s="900"/>
      <c r="Q503" s="901"/>
    </row>
    <row r="504" spans="1:17" s="101" customFormat="1" ht="27.75" customHeight="1">
      <c r="A504" s="647">
        <f t="shared" si="7"/>
        <v>40270.18750000025</v>
      </c>
      <c r="B504" s="724" t="s">
        <v>660</v>
      </c>
      <c r="C504" s="684">
        <v>0</v>
      </c>
      <c r="D504" s="565">
        <v>1</v>
      </c>
      <c r="E504" s="438"/>
      <c r="F504" s="439">
        <v>1</v>
      </c>
      <c r="G504" s="440"/>
      <c r="H504" s="435"/>
      <c r="I504" s="566"/>
      <c r="J504" s="441"/>
      <c r="K504" s="442"/>
      <c r="L504" s="443"/>
      <c r="M504" s="755"/>
      <c r="N504" s="899"/>
      <c r="O504" s="900"/>
      <c r="P504" s="900"/>
      <c r="Q504" s="901"/>
    </row>
    <row r="505" spans="1:17" s="101" customFormat="1" ht="27.75" customHeight="1">
      <c r="A505" s="647">
        <f t="shared" si="7"/>
        <v>40270.22916666691</v>
      </c>
      <c r="B505" s="724" t="s">
        <v>661</v>
      </c>
      <c r="C505" s="684">
        <v>0</v>
      </c>
      <c r="D505" s="565">
        <v>3</v>
      </c>
      <c r="E505" s="438"/>
      <c r="F505" s="439">
        <v>3</v>
      </c>
      <c r="G505" s="440"/>
      <c r="H505" s="435"/>
      <c r="I505" s="566"/>
      <c r="J505" s="441"/>
      <c r="K505" s="442"/>
      <c r="L505" s="443"/>
      <c r="M505" s="755"/>
      <c r="N505" s="899"/>
      <c r="O505" s="900"/>
      <c r="P505" s="900"/>
      <c r="Q505" s="901"/>
    </row>
    <row r="506" spans="1:17" s="101" customFormat="1" ht="27.75" customHeight="1">
      <c r="A506" s="647">
        <f t="shared" si="7"/>
        <v>40270.35416666691</v>
      </c>
      <c r="B506" s="724" t="s">
        <v>662</v>
      </c>
      <c r="C506" s="684">
        <v>0</v>
      </c>
      <c r="D506" s="565">
        <v>0.5</v>
      </c>
      <c r="E506" s="438"/>
      <c r="F506" s="439">
        <v>0.5</v>
      </c>
      <c r="G506" s="440"/>
      <c r="H506" s="435"/>
      <c r="I506" s="566"/>
      <c r="J506" s="441"/>
      <c r="K506" s="442"/>
      <c r="L506" s="443"/>
      <c r="M506" s="755"/>
      <c r="N506" s="899"/>
      <c r="O506" s="900"/>
      <c r="P506" s="900"/>
      <c r="Q506" s="901"/>
    </row>
    <row r="507" spans="1:17" s="101" customFormat="1" ht="16.5" customHeight="1">
      <c r="A507" s="647">
        <f t="shared" si="7"/>
        <v>40270.37500000025</v>
      </c>
      <c r="B507" s="724" t="s">
        <v>231</v>
      </c>
      <c r="C507" s="684">
        <v>0</v>
      </c>
      <c r="D507" s="565">
        <v>1</v>
      </c>
      <c r="E507" s="438"/>
      <c r="F507" s="439">
        <v>2</v>
      </c>
      <c r="G507" s="440"/>
      <c r="H507" s="435"/>
      <c r="I507" s="566"/>
      <c r="J507" s="441"/>
      <c r="K507" s="442"/>
      <c r="L507" s="443"/>
      <c r="M507" s="755" t="s">
        <v>443</v>
      </c>
      <c r="N507" s="899"/>
      <c r="O507" s="900"/>
      <c r="P507" s="900"/>
      <c r="Q507" s="901"/>
    </row>
    <row r="508" spans="1:17" s="101" customFormat="1" ht="14.25" customHeight="1">
      <c r="A508" s="647">
        <f t="shared" si="7"/>
        <v>40270.45833333358</v>
      </c>
      <c r="B508" s="724" t="s">
        <v>280</v>
      </c>
      <c r="C508" s="680">
        <v>0</v>
      </c>
      <c r="D508" s="449">
        <v>0.5</v>
      </c>
      <c r="E508" s="445"/>
      <c r="F508" s="439">
        <v>0.5</v>
      </c>
      <c r="G508" s="446"/>
      <c r="H508" s="447"/>
      <c r="I508" s="448"/>
      <c r="J508" s="441"/>
      <c r="K508" s="442"/>
      <c r="L508" s="443"/>
      <c r="M508" s="755" t="s">
        <v>443</v>
      </c>
      <c r="N508" s="799"/>
      <c r="O508" s="419"/>
      <c r="P508" s="419"/>
      <c r="Q508" s="775"/>
    </row>
    <row r="509" spans="1:17" s="101" customFormat="1" ht="13.5" customHeight="1">
      <c r="A509" s="647">
        <f t="shared" si="7"/>
        <v>40270.47916666692</v>
      </c>
      <c r="B509" s="724" t="s">
        <v>663</v>
      </c>
      <c r="C509" s="684">
        <v>0</v>
      </c>
      <c r="D509" s="565">
        <v>0.5</v>
      </c>
      <c r="E509" s="438"/>
      <c r="F509" s="439">
        <v>0.5</v>
      </c>
      <c r="G509" s="440"/>
      <c r="H509" s="447"/>
      <c r="I509" s="448"/>
      <c r="J509" s="441"/>
      <c r="K509" s="442"/>
      <c r="L509" s="443"/>
      <c r="M509" s="755"/>
      <c r="N509" s="799"/>
      <c r="O509" s="419"/>
      <c r="P509" s="419"/>
      <c r="Q509" s="775"/>
    </row>
    <row r="510" spans="1:17" s="101" customFormat="1" ht="13.5" customHeight="1">
      <c r="A510" s="647">
        <f t="shared" si="7"/>
        <v>40270.500000000255</v>
      </c>
      <c r="B510" s="724" t="s">
        <v>673</v>
      </c>
      <c r="C510" s="684">
        <v>0</v>
      </c>
      <c r="D510" s="565">
        <v>4</v>
      </c>
      <c r="E510" s="438"/>
      <c r="F510" s="439">
        <v>4.5</v>
      </c>
      <c r="G510" s="440"/>
      <c r="H510" s="435"/>
      <c r="I510" s="566"/>
      <c r="J510" s="441"/>
      <c r="K510" s="442"/>
      <c r="L510" s="443"/>
      <c r="M510" s="755"/>
      <c r="N510" s="799" t="s">
        <v>674</v>
      </c>
      <c r="O510" s="419"/>
      <c r="P510" s="419"/>
      <c r="Q510" s="775"/>
    </row>
    <row r="511" spans="1:17" s="101" customFormat="1" ht="13.5" customHeight="1">
      <c r="A511" s="647">
        <f>IF(E510="y",A510+F510/24,IF(F510&gt;0,A510+F510/24,A510+D510/24))</f>
        <v>40270.687500000255</v>
      </c>
      <c r="B511" s="724" t="s">
        <v>196</v>
      </c>
      <c r="C511" s="684">
        <v>0</v>
      </c>
      <c r="D511" s="565">
        <v>0.5</v>
      </c>
      <c r="E511" s="438"/>
      <c r="F511" s="439">
        <v>1.5</v>
      </c>
      <c r="G511" s="440"/>
      <c r="H511" s="447"/>
      <c r="I511" s="448"/>
      <c r="J511" s="441"/>
      <c r="K511" s="442"/>
      <c r="L511" s="443"/>
      <c r="M511" s="755"/>
      <c r="N511" s="799"/>
      <c r="O511" s="419"/>
      <c r="P511" s="419"/>
      <c r="Q511" s="775"/>
    </row>
    <row r="512" spans="1:17" s="101" customFormat="1" ht="13.5" customHeight="1">
      <c r="A512" s="647">
        <f aca="true" t="shared" si="9" ref="A512:A558">IF(E511="y",A511+F511/24,IF(F511&gt;0,A511+F511/24,A511+D511/24))</f>
        <v>40270.750000000255</v>
      </c>
      <c r="B512" s="724" t="s">
        <v>683</v>
      </c>
      <c r="C512" s="684">
        <v>0</v>
      </c>
      <c r="D512" s="565"/>
      <c r="E512" s="438"/>
      <c r="F512" s="439">
        <v>7.5</v>
      </c>
      <c r="G512" s="440"/>
      <c r="H512" s="435"/>
      <c r="I512" s="566"/>
      <c r="J512" s="441"/>
      <c r="K512" s="442"/>
      <c r="L512" s="443"/>
      <c r="M512" s="755"/>
      <c r="N512" s="799"/>
      <c r="O512" s="419"/>
      <c r="P512" s="419"/>
      <c r="Q512" s="775"/>
    </row>
    <row r="513" spans="1:17" s="101" customFormat="1" ht="13.5" customHeight="1">
      <c r="A513" s="647">
        <f t="shared" si="9"/>
        <v>40271.062500000255</v>
      </c>
      <c r="B513" s="724" t="s">
        <v>684</v>
      </c>
      <c r="C513" s="684">
        <v>0</v>
      </c>
      <c r="D513" s="565"/>
      <c r="E513" s="438"/>
      <c r="F513" s="439">
        <v>0.5</v>
      </c>
      <c r="G513" s="440"/>
      <c r="H513" s="435"/>
      <c r="I513" s="566"/>
      <c r="J513" s="441"/>
      <c r="K513" s="442"/>
      <c r="L513" s="443"/>
      <c r="M513" s="755"/>
      <c r="N513" s="799"/>
      <c r="O513" s="419"/>
      <c r="P513" s="419"/>
      <c r="Q513" s="775"/>
    </row>
    <row r="514" spans="1:17" s="101" customFormat="1" ht="13.5" customHeight="1">
      <c r="A514" s="647">
        <f t="shared" si="9"/>
        <v>40271.08333333359</v>
      </c>
      <c r="B514" s="724" t="s">
        <v>685</v>
      </c>
      <c r="C514" s="684">
        <v>0</v>
      </c>
      <c r="D514" s="565"/>
      <c r="E514" s="438"/>
      <c r="F514" s="439">
        <v>6.5</v>
      </c>
      <c r="G514" s="440"/>
      <c r="H514" s="435"/>
      <c r="I514" s="566"/>
      <c r="J514" s="441"/>
      <c r="K514" s="442"/>
      <c r="L514" s="443"/>
      <c r="M514" s="755"/>
      <c r="N514" s="799"/>
      <c r="O514" s="419"/>
      <c r="P514" s="419"/>
      <c r="Q514" s="775"/>
    </row>
    <row r="515" spans="1:17" s="101" customFormat="1" ht="13.5" customHeight="1">
      <c r="A515" s="647">
        <f t="shared" si="9"/>
        <v>40271.354166666926</v>
      </c>
      <c r="B515" s="724" t="s">
        <v>686</v>
      </c>
      <c r="C515" s="684">
        <v>0</v>
      </c>
      <c r="D515" s="565"/>
      <c r="E515" s="438"/>
      <c r="F515" s="439">
        <v>1</v>
      </c>
      <c r="G515" s="440"/>
      <c r="H515" s="435"/>
      <c r="I515" s="566"/>
      <c r="J515" s="441"/>
      <c r="K515" s="442"/>
      <c r="L515" s="443"/>
      <c r="M515" s="755"/>
      <c r="N515" s="799"/>
      <c r="O515" s="419"/>
      <c r="P515" s="419"/>
      <c r="Q515" s="775"/>
    </row>
    <row r="516" spans="1:17" s="101" customFormat="1" ht="13.5" customHeight="1">
      <c r="A516" s="647">
        <f t="shared" si="9"/>
        <v>40271.39583333359</v>
      </c>
      <c r="B516" s="724" t="s">
        <v>687</v>
      </c>
      <c r="C516" s="684">
        <v>0</v>
      </c>
      <c r="D516" s="565"/>
      <c r="E516" s="438"/>
      <c r="F516" s="439">
        <v>1.5</v>
      </c>
      <c r="G516" s="440"/>
      <c r="H516" s="435"/>
      <c r="I516" s="566"/>
      <c r="J516" s="441"/>
      <c r="K516" s="442"/>
      <c r="L516" s="443"/>
      <c r="M516" s="755"/>
      <c r="N516" s="799"/>
      <c r="O516" s="419"/>
      <c r="P516" s="419"/>
      <c r="Q516" s="775"/>
    </row>
    <row r="517" spans="1:17" s="101" customFormat="1" ht="13.5" customHeight="1">
      <c r="A517" s="647">
        <f t="shared" si="9"/>
        <v>40271.45833333359</v>
      </c>
      <c r="B517" s="724" t="s">
        <v>688</v>
      </c>
      <c r="C517" s="684">
        <v>0</v>
      </c>
      <c r="D517" s="565"/>
      <c r="E517" s="438"/>
      <c r="F517" s="439">
        <v>1</v>
      </c>
      <c r="G517" s="440"/>
      <c r="H517" s="435"/>
      <c r="I517" s="566"/>
      <c r="J517" s="441"/>
      <c r="K517" s="442"/>
      <c r="L517" s="443"/>
      <c r="M517" s="755"/>
      <c r="N517" s="799"/>
      <c r="O517" s="419"/>
      <c r="P517" s="419"/>
      <c r="Q517" s="775"/>
    </row>
    <row r="518" spans="1:17" s="101" customFormat="1" ht="13.5" customHeight="1">
      <c r="A518" s="647">
        <f t="shared" si="9"/>
        <v>40271.500000000255</v>
      </c>
      <c r="B518" s="724" t="s">
        <v>689</v>
      </c>
      <c r="C518" s="684">
        <v>0</v>
      </c>
      <c r="D518" s="565"/>
      <c r="E518" s="438"/>
      <c r="F518" s="439">
        <v>1.5</v>
      </c>
      <c r="G518" s="440"/>
      <c r="H518" s="435"/>
      <c r="I518" s="566"/>
      <c r="J518" s="441"/>
      <c r="K518" s="442"/>
      <c r="L518" s="443"/>
      <c r="M518" s="755"/>
      <c r="N518" s="799"/>
      <c r="O518" s="419"/>
      <c r="P518" s="419"/>
      <c r="Q518" s="775"/>
    </row>
    <row r="519" spans="1:17" s="101" customFormat="1" ht="13.5" customHeight="1">
      <c r="A519" s="647">
        <f t="shared" si="9"/>
        <v>40271.562500000255</v>
      </c>
      <c r="B519" s="724" t="s">
        <v>690</v>
      </c>
      <c r="C519" s="684">
        <v>0</v>
      </c>
      <c r="D519" s="565"/>
      <c r="E519" s="438"/>
      <c r="F519" s="439">
        <v>3</v>
      </c>
      <c r="G519" s="440"/>
      <c r="H519" s="435"/>
      <c r="I519" s="566"/>
      <c r="J519" s="441"/>
      <c r="K519" s="442"/>
      <c r="L519" s="443"/>
      <c r="M519" s="755"/>
      <c r="N519" s="799"/>
      <c r="O519" s="419"/>
      <c r="P519" s="419"/>
      <c r="Q519" s="775"/>
    </row>
    <row r="520" spans="1:17" s="101" customFormat="1" ht="13.5" customHeight="1">
      <c r="A520" s="647">
        <f t="shared" si="9"/>
        <v>40271.687500000255</v>
      </c>
      <c r="B520" s="724" t="s">
        <v>691</v>
      </c>
      <c r="C520" s="684">
        <v>0</v>
      </c>
      <c r="D520" s="565"/>
      <c r="E520" s="438"/>
      <c r="F520" s="439">
        <v>0.5</v>
      </c>
      <c r="G520" s="440"/>
      <c r="H520" s="435"/>
      <c r="I520" s="566"/>
      <c r="J520" s="441"/>
      <c r="K520" s="442"/>
      <c r="L520" s="443"/>
      <c r="M520" s="755"/>
      <c r="N520" s="799"/>
      <c r="O520" s="419"/>
      <c r="P520" s="419"/>
      <c r="Q520" s="775"/>
    </row>
    <row r="521" spans="1:17" s="101" customFormat="1" ht="13.5" customHeight="1">
      <c r="A521" s="647">
        <f t="shared" si="9"/>
        <v>40271.70833333359</v>
      </c>
      <c r="B521" s="724" t="s">
        <v>690</v>
      </c>
      <c r="C521" s="684">
        <v>0</v>
      </c>
      <c r="D521" s="565"/>
      <c r="E521" s="438"/>
      <c r="F521" s="439">
        <v>3</v>
      </c>
      <c r="G521" s="440"/>
      <c r="H521" s="435"/>
      <c r="I521" s="566"/>
      <c r="J521" s="441"/>
      <c r="K521" s="442"/>
      <c r="L521" s="443"/>
      <c r="M521" s="755"/>
      <c r="N521" s="799"/>
      <c r="O521" s="419"/>
      <c r="P521" s="419"/>
      <c r="Q521" s="775"/>
    </row>
    <row r="522" spans="1:17" s="101" customFormat="1" ht="13.5" customHeight="1">
      <c r="A522" s="647">
        <f t="shared" si="9"/>
        <v>40271.83333333359</v>
      </c>
      <c r="B522" s="724" t="s">
        <v>692</v>
      </c>
      <c r="C522" s="684">
        <v>0</v>
      </c>
      <c r="D522" s="565"/>
      <c r="E522" s="438"/>
      <c r="F522" s="439">
        <v>1</v>
      </c>
      <c r="G522" s="440"/>
      <c r="H522" s="435"/>
      <c r="I522" s="566"/>
      <c r="J522" s="441"/>
      <c r="K522" s="442"/>
      <c r="L522" s="443"/>
      <c r="M522" s="755"/>
      <c r="N522" s="799"/>
      <c r="O522" s="419"/>
      <c r="P522" s="419"/>
      <c r="Q522" s="775"/>
    </row>
    <row r="523" spans="1:17" s="101" customFormat="1" ht="13.5" customHeight="1">
      <c r="A523" s="647">
        <f t="shared" si="9"/>
        <v>40271.875000000255</v>
      </c>
      <c r="B523" s="724" t="s">
        <v>569</v>
      </c>
      <c r="C523" s="684">
        <v>0</v>
      </c>
      <c r="D523" s="565"/>
      <c r="E523" s="438"/>
      <c r="F523" s="439">
        <v>0.5</v>
      </c>
      <c r="G523" s="440"/>
      <c r="H523" s="435"/>
      <c r="I523" s="566"/>
      <c r="J523" s="441"/>
      <c r="K523" s="442"/>
      <c r="L523" s="443"/>
      <c r="M523" s="755"/>
      <c r="N523" s="799"/>
      <c r="O523" s="419"/>
      <c r="P523" s="419"/>
      <c r="Q523" s="775"/>
    </row>
    <row r="524" spans="1:17" s="101" customFormat="1" ht="13.5" customHeight="1">
      <c r="A524" s="647">
        <f t="shared" si="9"/>
        <v>40271.89583333359</v>
      </c>
      <c r="B524" s="724" t="s">
        <v>693</v>
      </c>
      <c r="C524" s="684">
        <v>0</v>
      </c>
      <c r="D524" s="565"/>
      <c r="E524" s="438"/>
      <c r="F524" s="439">
        <v>1</v>
      </c>
      <c r="G524" s="440"/>
      <c r="H524" s="435"/>
      <c r="I524" s="566"/>
      <c r="J524" s="441"/>
      <c r="K524" s="442"/>
      <c r="L524" s="443"/>
      <c r="M524" s="755"/>
      <c r="N524" s="799"/>
      <c r="O524" s="419"/>
      <c r="P524" s="419"/>
      <c r="Q524" s="775"/>
    </row>
    <row r="525" spans="1:17" s="101" customFormat="1" ht="24.75" customHeight="1">
      <c r="A525" s="647">
        <f t="shared" si="9"/>
        <v>40271.937500000255</v>
      </c>
      <c r="B525" s="724" t="s">
        <v>701</v>
      </c>
      <c r="C525" s="684">
        <v>0</v>
      </c>
      <c r="D525" s="565">
        <v>45</v>
      </c>
      <c r="E525" s="438"/>
      <c r="F525" s="439">
        <v>22</v>
      </c>
      <c r="G525" s="440"/>
      <c r="H525" s="435"/>
      <c r="I525" s="566"/>
      <c r="J525" s="441"/>
      <c r="K525" s="442"/>
      <c r="L525" s="443"/>
      <c r="M525" s="755"/>
      <c r="N525" s="799" t="s">
        <v>702</v>
      </c>
      <c r="O525" s="419"/>
      <c r="P525" s="419"/>
      <c r="Q525" s="775"/>
    </row>
    <row r="526" spans="1:17" s="101" customFormat="1" ht="18.75" customHeight="1">
      <c r="A526" s="622">
        <f t="shared" si="9"/>
        <v>40272.85416666692</v>
      </c>
      <c r="B526" s="905" t="s">
        <v>718</v>
      </c>
      <c r="C526" s="685">
        <v>0</v>
      </c>
      <c r="D526" s="567">
        <v>0</v>
      </c>
      <c r="E526" s="568"/>
      <c r="F526" s="569">
        <v>64.5</v>
      </c>
      <c r="G526" s="570"/>
      <c r="H526" s="520"/>
      <c r="I526" s="571"/>
      <c r="J526" s="337"/>
      <c r="K526" s="340"/>
      <c r="L526" s="341"/>
      <c r="M526" s="753"/>
      <c r="N526" s="803"/>
      <c r="O526" s="353"/>
      <c r="P526" s="353"/>
      <c r="Q526" s="786"/>
    </row>
    <row r="527" spans="1:17" s="101" customFormat="1" ht="18.75" customHeight="1">
      <c r="A527" s="622">
        <f t="shared" si="9"/>
        <v>40275.54166666692</v>
      </c>
      <c r="B527" s="693" t="s">
        <v>731</v>
      </c>
      <c r="C527" s="654">
        <v>0</v>
      </c>
      <c r="D527" s="322">
        <v>0.5</v>
      </c>
      <c r="E527" s="316"/>
      <c r="F527" s="317">
        <v>0</v>
      </c>
      <c r="G527" s="735"/>
      <c r="H527" s="520"/>
      <c r="I527" s="571"/>
      <c r="J527" s="331"/>
      <c r="K527" s="332"/>
      <c r="L527" s="333"/>
      <c r="M527" s="743"/>
      <c r="N527" s="807"/>
      <c r="O527" s="163"/>
      <c r="P527" s="163"/>
      <c r="Q527" s="806"/>
    </row>
    <row r="528" spans="1:17" s="101" customFormat="1" ht="18.75" customHeight="1">
      <c r="A528" s="647">
        <f t="shared" si="9"/>
        <v>40275.562500000255</v>
      </c>
      <c r="B528" s="693" t="s">
        <v>732</v>
      </c>
      <c r="C528" s="654">
        <v>0</v>
      </c>
      <c r="D528" s="322">
        <v>0.5</v>
      </c>
      <c r="E528" s="316"/>
      <c r="F528" s="317">
        <v>0</v>
      </c>
      <c r="G528" s="735"/>
      <c r="H528" s="619"/>
      <c r="I528" s="620"/>
      <c r="J528" s="331"/>
      <c r="K528" s="332"/>
      <c r="L528" s="333"/>
      <c r="M528" s="743"/>
      <c r="N528" s="807"/>
      <c r="O528" s="163"/>
      <c r="P528" s="163"/>
      <c r="Q528" s="806"/>
    </row>
    <row r="529" spans="1:17" s="101" customFormat="1" ht="18.75" customHeight="1">
      <c r="A529" s="647">
        <f t="shared" si="9"/>
        <v>40275.58333333359</v>
      </c>
      <c r="B529" s="724" t="s">
        <v>733</v>
      </c>
      <c r="C529" s="684">
        <v>0</v>
      </c>
      <c r="D529" s="565">
        <v>0.5</v>
      </c>
      <c r="E529" s="438"/>
      <c r="F529" s="439">
        <v>0</v>
      </c>
      <c r="G529" s="440"/>
      <c r="H529" s="435"/>
      <c r="I529" s="566"/>
      <c r="J529" s="441"/>
      <c r="K529" s="442"/>
      <c r="L529" s="443"/>
      <c r="M529" s="743"/>
      <c r="N529" s="807"/>
      <c r="O529" s="163"/>
      <c r="P529" s="163"/>
      <c r="Q529" s="806"/>
    </row>
    <row r="530" spans="1:17" s="101" customFormat="1" ht="18.75" customHeight="1">
      <c r="A530" s="647">
        <f t="shared" si="9"/>
        <v>40275.604166666926</v>
      </c>
      <c r="B530" s="724" t="s">
        <v>734</v>
      </c>
      <c r="C530" s="684">
        <v>0</v>
      </c>
      <c r="D530" s="565">
        <v>1.5</v>
      </c>
      <c r="E530" s="438"/>
      <c r="F530" s="439">
        <v>0</v>
      </c>
      <c r="G530" s="440"/>
      <c r="H530" s="435"/>
      <c r="I530" s="566"/>
      <c r="J530" s="441"/>
      <c r="K530" s="442"/>
      <c r="L530" s="443"/>
      <c r="M530" s="743"/>
      <c r="N530" s="807"/>
      <c r="O530" s="163"/>
      <c r="P530" s="163"/>
      <c r="Q530" s="806"/>
    </row>
    <row r="531" spans="1:17" s="101" customFormat="1" ht="18.75" customHeight="1">
      <c r="A531" s="647">
        <f t="shared" si="9"/>
        <v>40275.666666666926</v>
      </c>
      <c r="B531" s="724" t="s">
        <v>581</v>
      </c>
      <c r="C531" s="684">
        <v>0</v>
      </c>
      <c r="D531" s="565">
        <v>0.5</v>
      </c>
      <c r="E531" s="438"/>
      <c r="F531" s="439">
        <v>0</v>
      </c>
      <c r="G531" s="440"/>
      <c r="H531" s="435"/>
      <c r="I531" s="566"/>
      <c r="J531" s="441"/>
      <c r="K531" s="442"/>
      <c r="L531" s="443"/>
      <c r="M531" s="743"/>
      <c r="N531" s="807"/>
      <c r="O531" s="163"/>
      <c r="P531" s="163"/>
      <c r="Q531" s="806"/>
    </row>
    <row r="532" spans="1:17" s="101" customFormat="1" ht="18.75" customHeight="1">
      <c r="A532" s="647">
        <f t="shared" si="9"/>
        <v>40275.68750000026</v>
      </c>
      <c r="B532" s="724" t="s">
        <v>703</v>
      </c>
      <c r="C532" s="684">
        <v>0</v>
      </c>
      <c r="D532" s="565">
        <v>10</v>
      </c>
      <c r="E532" s="438"/>
      <c r="F532" s="439">
        <v>7.5</v>
      </c>
      <c r="G532" s="440"/>
      <c r="H532" s="435"/>
      <c r="I532" s="566"/>
      <c r="J532" s="441"/>
      <c r="K532" s="442"/>
      <c r="L532" s="443"/>
      <c r="M532" s="743"/>
      <c r="N532" s="807"/>
      <c r="O532" s="163"/>
      <c r="P532" s="163"/>
      <c r="Q532" s="806"/>
    </row>
    <row r="533" spans="1:17" s="101" customFormat="1" ht="18.75" customHeight="1">
      <c r="A533" s="647">
        <f t="shared" si="9"/>
        <v>40276.00000000026</v>
      </c>
      <c r="B533" s="724" t="s">
        <v>579</v>
      </c>
      <c r="C533" s="684">
        <v>0</v>
      </c>
      <c r="D533" s="565">
        <v>3.5</v>
      </c>
      <c r="E533" s="438"/>
      <c r="F533" s="439">
        <v>3</v>
      </c>
      <c r="G533" s="440"/>
      <c r="H533" s="435"/>
      <c r="I533" s="566"/>
      <c r="J533" s="441"/>
      <c r="K533" s="442"/>
      <c r="L533" s="443"/>
      <c r="M533" s="743"/>
      <c r="N533" s="807"/>
      <c r="O533" s="163"/>
      <c r="P533" s="163"/>
      <c r="Q533" s="806"/>
    </row>
    <row r="534" spans="1:17" s="101" customFormat="1" ht="18.75" customHeight="1">
      <c r="A534" s="647">
        <f t="shared" si="9"/>
        <v>40276.12500000026</v>
      </c>
      <c r="B534" s="724" t="s">
        <v>85</v>
      </c>
      <c r="C534" s="684">
        <v>0</v>
      </c>
      <c r="D534" s="565">
        <v>0.5</v>
      </c>
      <c r="E534" s="438"/>
      <c r="F534" s="439">
        <v>0.5</v>
      </c>
      <c r="G534" s="440"/>
      <c r="H534" s="435"/>
      <c r="I534" s="566"/>
      <c r="J534" s="441"/>
      <c r="K534" s="442"/>
      <c r="L534" s="443"/>
      <c r="M534" s="743"/>
      <c r="N534" s="807"/>
      <c r="O534" s="163"/>
      <c r="P534" s="163"/>
      <c r="Q534" s="806"/>
    </row>
    <row r="535" spans="1:17" s="101" customFormat="1" ht="18.75" customHeight="1">
      <c r="A535" s="647">
        <f t="shared" si="9"/>
        <v>40276.1458333336</v>
      </c>
      <c r="B535" s="724" t="s">
        <v>735</v>
      </c>
      <c r="C535" s="684">
        <v>0</v>
      </c>
      <c r="D535" s="565">
        <v>0.5</v>
      </c>
      <c r="E535" s="438"/>
      <c r="F535" s="439">
        <v>0.5</v>
      </c>
      <c r="G535" s="440"/>
      <c r="H535" s="435"/>
      <c r="I535" s="566"/>
      <c r="J535" s="441"/>
      <c r="K535" s="442"/>
      <c r="L535" s="443"/>
      <c r="M535" s="743"/>
      <c r="N535" s="807"/>
      <c r="O535" s="163"/>
      <c r="P535" s="163"/>
      <c r="Q535" s="806"/>
    </row>
    <row r="536" spans="1:17" s="101" customFormat="1" ht="18.75" customHeight="1">
      <c r="A536" s="647">
        <f t="shared" si="9"/>
        <v>40276.16666666693</v>
      </c>
      <c r="B536" s="724" t="s">
        <v>412</v>
      </c>
      <c r="C536" s="684">
        <v>0</v>
      </c>
      <c r="D536" s="565">
        <v>1.5</v>
      </c>
      <c r="E536" s="438"/>
      <c r="F536" s="439">
        <v>1</v>
      </c>
      <c r="G536" s="440"/>
      <c r="H536" s="435"/>
      <c r="I536" s="566"/>
      <c r="J536" s="441"/>
      <c r="K536" s="442"/>
      <c r="L536" s="443"/>
      <c r="M536" s="743"/>
      <c r="N536" s="807"/>
      <c r="O536" s="163"/>
      <c r="P536" s="163"/>
      <c r="Q536" s="806"/>
    </row>
    <row r="537" spans="1:17" s="101" customFormat="1" ht="18.75" customHeight="1">
      <c r="A537" s="647">
        <f t="shared" si="9"/>
        <v>40276.2083333336</v>
      </c>
      <c r="B537" s="724" t="s">
        <v>756</v>
      </c>
      <c r="C537" s="684">
        <v>0</v>
      </c>
      <c r="D537" s="565">
        <v>1</v>
      </c>
      <c r="E537" s="438"/>
      <c r="F537" s="439">
        <v>1.5</v>
      </c>
      <c r="G537" s="440"/>
      <c r="H537" s="435"/>
      <c r="I537" s="566"/>
      <c r="J537" s="441"/>
      <c r="K537" s="442"/>
      <c r="L537" s="443"/>
      <c r="M537" s="743"/>
      <c r="N537" s="807"/>
      <c r="O537" s="163"/>
      <c r="P537" s="163"/>
      <c r="Q537" s="806"/>
    </row>
    <row r="538" spans="1:17" s="101" customFormat="1" ht="18.75" customHeight="1">
      <c r="A538" s="647">
        <f t="shared" si="9"/>
        <v>40276.2708333336</v>
      </c>
      <c r="B538" s="724" t="s">
        <v>757</v>
      </c>
      <c r="C538" s="684">
        <v>0</v>
      </c>
      <c r="D538" s="565">
        <v>1</v>
      </c>
      <c r="E538" s="438"/>
      <c r="F538" s="439">
        <v>1.5</v>
      </c>
      <c r="G538" s="440"/>
      <c r="H538" s="435"/>
      <c r="I538" s="566"/>
      <c r="J538" s="441"/>
      <c r="K538" s="442"/>
      <c r="L538" s="443"/>
      <c r="M538" s="743"/>
      <c r="N538" s="807"/>
      <c r="O538" s="163"/>
      <c r="P538" s="163"/>
      <c r="Q538" s="806"/>
    </row>
    <row r="539" spans="1:17" s="101" customFormat="1" ht="18.75" customHeight="1">
      <c r="A539" s="647">
        <f t="shared" si="9"/>
        <v>40276.3333333336</v>
      </c>
      <c r="B539" s="724" t="s">
        <v>704</v>
      </c>
      <c r="C539" s="684">
        <v>0</v>
      </c>
      <c r="D539" s="565">
        <v>1</v>
      </c>
      <c r="E539" s="438"/>
      <c r="F539" s="439">
        <v>0.5</v>
      </c>
      <c r="G539" s="440"/>
      <c r="H539" s="435"/>
      <c r="I539" s="566"/>
      <c r="J539" s="441"/>
      <c r="K539" s="442"/>
      <c r="L539" s="443"/>
      <c r="M539" s="743"/>
      <c r="N539" s="807"/>
      <c r="O539" s="163"/>
      <c r="P539" s="163"/>
      <c r="Q539" s="806"/>
    </row>
    <row r="540" spans="1:17" s="101" customFormat="1" ht="18.75" customHeight="1">
      <c r="A540" s="647">
        <f t="shared" si="9"/>
        <v>40276.35416666693</v>
      </c>
      <c r="B540" s="724" t="s">
        <v>758</v>
      </c>
      <c r="C540" s="684">
        <v>0</v>
      </c>
      <c r="D540" s="565">
        <v>2.5</v>
      </c>
      <c r="E540" s="438"/>
      <c r="F540" s="439">
        <v>2.5</v>
      </c>
      <c r="G540" s="440"/>
      <c r="H540" s="435"/>
      <c r="I540" s="566"/>
      <c r="J540" s="441"/>
      <c r="K540" s="442"/>
      <c r="L540" s="443"/>
      <c r="M540" s="743"/>
      <c r="N540" s="807"/>
      <c r="O540" s="163"/>
      <c r="P540" s="163"/>
      <c r="Q540" s="806"/>
    </row>
    <row r="541" spans="1:17" s="101" customFormat="1" ht="18.75" customHeight="1">
      <c r="A541" s="647">
        <f t="shared" si="9"/>
        <v>40276.4583333336</v>
      </c>
      <c r="B541" s="914" t="s">
        <v>759</v>
      </c>
      <c r="C541" s="684">
        <v>0</v>
      </c>
      <c r="D541" s="565">
        <v>0.5</v>
      </c>
      <c r="E541" s="438"/>
      <c r="F541" s="439">
        <v>0.5</v>
      </c>
      <c r="G541" s="440"/>
      <c r="H541" s="435"/>
      <c r="I541" s="566"/>
      <c r="J541" s="441"/>
      <c r="K541" s="442"/>
      <c r="L541" s="443"/>
      <c r="M541" s="743"/>
      <c r="N541" s="807"/>
      <c r="O541" s="163"/>
      <c r="P541" s="163"/>
      <c r="Q541" s="806"/>
    </row>
    <row r="542" spans="1:17" s="101" customFormat="1" ht="18.75" customHeight="1">
      <c r="A542" s="647">
        <f t="shared" si="9"/>
        <v>40276.47916666693</v>
      </c>
      <c r="B542" s="724" t="s">
        <v>760</v>
      </c>
      <c r="C542" s="684">
        <v>0</v>
      </c>
      <c r="D542" s="565">
        <v>4</v>
      </c>
      <c r="E542" s="438"/>
      <c r="F542" s="439">
        <v>4</v>
      </c>
      <c r="G542" s="440"/>
      <c r="H542" s="435"/>
      <c r="I542" s="566"/>
      <c r="J542" s="441"/>
      <c r="K542" s="442"/>
      <c r="L542" s="443"/>
      <c r="M542" s="743"/>
      <c r="N542" s="807"/>
      <c r="O542" s="163"/>
      <c r="P542" s="163"/>
      <c r="Q542" s="806"/>
    </row>
    <row r="543" spans="1:17" s="101" customFormat="1" ht="18.75" customHeight="1">
      <c r="A543" s="647">
        <f t="shared" si="9"/>
        <v>40276.6458333336</v>
      </c>
      <c r="B543" s="845" t="s">
        <v>761</v>
      </c>
      <c r="C543" s="654">
        <v>0</v>
      </c>
      <c r="D543" s="322">
        <v>1.5</v>
      </c>
      <c r="E543" s="316"/>
      <c r="F543" s="317">
        <v>1.5</v>
      </c>
      <c r="G543" s="735"/>
      <c r="H543" s="619"/>
      <c r="I543" s="620"/>
      <c r="J543" s="331"/>
      <c r="K543" s="332"/>
      <c r="L543" s="333"/>
      <c r="M543" s="743"/>
      <c r="N543" s="807" t="s">
        <v>762</v>
      </c>
      <c r="O543" s="163"/>
      <c r="P543" s="163"/>
      <c r="Q543" s="806"/>
    </row>
    <row r="544" spans="1:17" s="101" customFormat="1" ht="18.75" customHeight="1">
      <c r="A544" s="647">
        <f t="shared" si="9"/>
        <v>40276.7083333336</v>
      </c>
      <c r="B544" s="724" t="s">
        <v>763</v>
      </c>
      <c r="C544" s="684">
        <v>0</v>
      </c>
      <c r="D544" s="565">
        <v>0.5</v>
      </c>
      <c r="E544" s="438"/>
      <c r="F544" s="439">
        <v>0.5</v>
      </c>
      <c r="G544" s="440"/>
      <c r="H544" s="435"/>
      <c r="I544" s="566"/>
      <c r="J544" s="441"/>
      <c r="K544" s="442"/>
      <c r="L544" s="443"/>
      <c r="M544" s="743"/>
      <c r="N544" s="807"/>
      <c r="O544" s="163"/>
      <c r="P544" s="163"/>
      <c r="Q544" s="806"/>
    </row>
    <row r="545" spans="1:17" s="101" customFormat="1" ht="27.75" customHeight="1">
      <c r="A545" s="647">
        <f t="shared" si="9"/>
        <v>40276.72916666693</v>
      </c>
      <c r="B545" s="724" t="s">
        <v>765</v>
      </c>
      <c r="C545" s="684">
        <v>0</v>
      </c>
      <c r="D545" s="565">
        <v>0.5</v>
      </c>
      <c r="E545" s="438"/>
      <c r="F545" s="439">
        <v>1</v>
      </c>
      <c r="G545" s="440"/>
      <c r="H545" s="435"/>
      <c r="I545" s="566"/>
      <c r="J545" s="441"/>
      <c r="K545" s="442"/>
      <c r="L545" s="443"/>
      <c r="M545" s="743"/>
      <c r="N545" s="807"/>
      <c r="O545" s="163"/>
      <c r="P545" s="163"/>
      <c r="Q545" s="806"/>
    </row>
    <row r="546" spans="1:17" s="101" customFormat="1" ht="18.75" customHeight="1">
      <c r="A546" s="647">
        <f t="shared" si="9"/>
        <v>40276.7708333336</v>
      </c>
      <c r="B546" s="724" t="s">
        <v>764</v>
      </c>
      <c r="C546" s="684">
        <v>0</v>
      </c>
      <c r="D546" s="565">
        <v>2</v>
      </c>
      <c r="E546" s="438"/>
      <c r="F546" s="439">
        <v>1.5</v>
      </c>
      <c r="G546" s="440"/>
      <c r="H546" s="435"/>
      <c r="I546" s="566"/>
      <c r="J546" s="441"/>
      <c r="K546" s="442"/>
      <c r="L546" s="443"/>
      <c r="M546" s="743"/>
      <c r="N546" s="807"/>
      <c r="O546" s="163"/>
      <c r="P546" s="163"/>
      <c r="Q546" s="806"/>
    </row>
    <row r="547" spans="1:17" s="101" customFormat="1" ht="25.5" customHeight="1">
      <c r="A547" s="647">
        <f t="shared" si="9"/>
        <v>40276.8333333336</v>
      </c>
      <c r="B547" s="724" t="s">
        <v>765</v>
      </c>
      <c r="C547" s="684">
        <v>0</v>
      </c>
      <c r="D547" s="565">
        <v>0.5</v>
      </c>
      <c r="E547" s="438"/>
      <c r="F547" s="439">
        <v>1</v>
      </c>
      <c r="G547" s="440"/>
      <c r="H547" s="435"/>
      <c r="I547" s="566"/>
      <c r="J547" s="441"/>
      <c r="K547" s="442"/>
      <c r="L547" s="443"/>
      <c r="M547" s="743"/>
      <c r="N547" s="807"/>
      <c r="O547" s="163"/>
      <c r="P547" s="163"/>
      <c r="Q547" s="806"/>
    </row>
    <row r="548" spans="1:17" s="101" customFormat="1" ht="25.5" customHeight="1">
      <c r="A548" s="647">
        <f t="shared" si="9"/>
        <v>40276.87500000026</v>
      </c>
      <c r="B548" s="724" t="s">
        <v>766</v>
      </c>
      <c r="C548" s="684">
        <v>0</v>
      </c>
      <c r="D548" s="565">
        <v>0.5</v>
      </c>
      <c r="E548" s="438"/>
      <c r="F548" s="439">
        <v>0.5</v>
      </c>
      <c r="G548" s="440"/>
      <c r="H548" s="435"/>
      <c r="I548" s="566"/>
      <c r="J548" s="441"/>
      <c r="K548" s="442"/>
      <c r="L548" s="443"/>
      <c r="M548" s="743"/>
      <c r="N548" s="807"/>
      <c r="O548" s="163"/>
      <c r="P548" s="163"/>
      <c r="Q548" s="806"/>
    </row>
    <row r="549" spans="1:17" s="101" customFormat="1" ht="25.5" customHeight="1">
      <c r="A549" s="647">
        <f t="shared" si="9"/>
        <v>40276.8958333336</v>
      </c>
      <c r="B549" s="724" t="s">
        <v>765</v>
      </c>
      <c r="C549" s="684">
        <v>0</v>
      </c>
      <c r="D549" s="565">
        <v>0.5</v>
      </c>
      <c r="E549" s="438"/>
      <c r="F549" s="439">
        <v>1.5</v>
      </c>
      <c r="G549" s="440"/>
      <c r="H549" s="435"/>
      <c r="I549" s="566"/>
      <c r="J549" s="441"/>
      <c r="K549" s="442"/>
      <c r="L549" s="443"/>
      <c r="M549" s="743"/>
      <c r="N549" s="807"/>
      <c r="O549" s="163"/>
      <c r="P549" s="163"/>
      <c r="Q549" s="806"/>
    </row>
    <row r="550" spans="1:17" s="101" customFormat="1" ht="25.5" customHeight="1">
      <c r="A550" s="647">
        <f t="shared" si="9"/>
        <v>40276.9583333336</v>
      </c>
      <c r="B550" s="724" t="s">
        <v>769</v>
      </c>
      <c r="C550" s="684">
        <v>0</v>
      </c>
      <c r="D550" s="565">
        <v>1.5</v>
      </c>
      <c r="E550" s="438"/>
      <c r="F550" s="439">
        <v>3.5</v>
      </c>
      <c r="G550" s="440"/>
      <c r="H550" s="435"/>
      <c r="I550" s="566"/>
      <c r="J550" s="441"/>
      <c r="K550" s="442"/>
      <c r="L550" s="443"/>
      <c r="M550" s="743"/>
      <c r="N550" s="807" t="s">
        <v>770</v>
      </c>
      <c r="O550" s="163"/>
      <c r="P550" s="163"/>
      <c r="Q550" s="806"/>
    </row>
    <row r="551" spans="1:17" s="101" customFormat="1" ht="25.5" customHeight="1">
      <c r="A551" s="647">
        <f t="shared" si="9"/>
        <v>40277.10416666693</v>
      </c>
      <c r="B551" s="724" t="s">
        <v>767</v>
      </c>
      <c r="C551" s="684">
        <v>0</v>
      </c>
      <c r="D551" s="565">
        <v>1</v>
      </c>
      <c r="E551" s="438"/>
      <c r="F551" s="439">
        <v>1</v>
      </c>
      <c r="G551" s="440"/>
      <c r="H551" s="435"/>
      <c r="I551" s="566"/>
      <c r="J551" s="441"/>
      <c r="K551" s="442"/>
      <c r="L551" s="443"/>
      <c r="M551" s="743"/>
      <c r="N551" s="807"/>
      <c r="O551" s="163"/>
      <c r="P551" s="163"/>
      <c r="Q551" s="806"/>
    </row>
    <row r="552" spans="1:17" s="101" customFormat="1" ht="25.5" customHeight="1">
      <c r="A552" s="647">
        <f t="shared" si="9"/>
        <v>40277.1458333336</v>
      </c>
      <c r="B552" s="724" t="s">
        <v>768</v>
      </c>
      <c r="C552" s="684">
        <v>0</v>
      </c>
      <c r="D552" s="565">
        <v>3</v>
      </c>
      <c r="E552" s="438"/>
      <c r="F552" s="439">
        <v>3</v>
      </c>
      <c r="G552" s="440"/>
      <c r="H552" s="435"/>
      <c r="I552" s="566"/>
      <c r="J552" s="441"/>
      <c r="K552" s="442"/>
      <c r="L552" s="443"/>
      <c r="M552" s="743"/>
      <c r="N552" s="807"/>
      <c r="O552" s="163"/>
      <c r="P552" s="163"/>
      <c r="Q552" s="806"/>
    </row>
    <row r="553" spans="1:17" s="101" customFormat="1" ht="25.5" customHeight="1">
      <c r="A553" s="647">
        <f t="shared" si="9"/>
        <v>40277.2708333336</v>
      </c>
      <c r="B553" s="724" t="s">
        <v>736</v>
      </c>
      <c r="C553" s="684">
        <v>0</v>
      </c>
      <c r="D553" s="565">
        <v>0.5</v>
      </c>
      <c r="E553" s="438"/>
      <c r="F553" s="439">
        <v>0.5</v>
      </c>
      <c r="G553" s="440"/>
      <c r="H553" s="435"/>
      <c r="I553" s="566"/>
      <c r="J553" s="441"/>
      <c r="K553" s="442"/>
      <c r="L553" s="443"/>
      <c r="M553" s="743"/>
      <c r="N553" s="807"/>
      <c r="O553" s="163"/>
      <c r="P553" s="163"/>
      <c r="Q553" s="806"/>
    </row>
    <row r="554" spans="1:17" s="101" customFormat="1" ht="18.75" customHeight="1">
      <c r="A554" s="647">
        <f t="shared" si="9"/>
        <v>40277.29166666693</v>
      </c>
      <c r="B554" s="724" t="s">
        <v>751</v>
      </c>
      <c r="C554" s="684">
        <v>0</v>
      </c>
      <c r="D554" s="565">
        <v>6</v>
      </c>
      <c r="E554" s="438"/>
      <c r="F554" s="439">
        <v>5.5</v>
      </c>
      <c r="G554" s="440"/>
      <c r="H554" s="435"/>
      <c r="I554" s="566"/>
      <c r="J554" s="441"/>
      <c r="K554" s="442"/>
      <c r="L554" s="443"/>
      <c r="M554" s="743"/>
      <c r="N554" s="807" t="s">
        <v>737</v>
      </c>
      <c r="O554" s="163"/>
      <c r="P554" s="163"/>
      <c r="Q554" s="806"/>
    </row>
    <row r="555" spans="1:17" s="101" customFormat="1" ht="18.75" customHeight="1">
      <c r="A555" s="647">
        <f t="shared" si="9"/>
        <v>40277.5208333336</v>
      </c>
      <c r="B555" s="724" t="s">
        <v>771</v>
      </c>
      <c r="C555" s="684">
        <v>0</v>
      </c>
      <c r="D555" s="565">
        <v>8</v>
      </c>
      <c r="E555" s="438"/>
      <c r="F555" s="439">
        <v>6.5</v>
      </c>
      <c r="G555" s="440"/>
      <c r="H555" s="435"/>
      <c r="I555" s="566"/>
      <c r="J555" s="441"/>
      <c r="K555" s="442"/>
      <c r="L555" s="443"/>
      <c r="M555" s="743"/>
      <c r="N555" s="807"/>
      <c r="O555" s="163"/>
      <c r="P555" s="163"/>
      <c r="Q555" s="806"/>
    </row>
    <row r="556" spans="1:17" s="101" customFormat="1" ht="18.75" customHeight="1">
      <c r="A556" s="647">
        <f t="shared" si="9"/>
        <v>40277.79166666693</v>
      </c>
      <c r="B556" s="724" t="s">
        <v>786</v>
      </c>
      <c r="C556" s="684">
        <v>0</v>
      </c>
      <c r="D556" s="565">
        <v>2.5</v>
      </c>
      <c r="E556" s="438"/>
      <c r="F556" s="439">
        <v>2.5</v>
      </c>
      <c r="G556" s="440"/>
      <c r="H556" s="435"/>
      <c r="I556" s="566"/>
      <c r="J556" s="441"/>
      <c r="K556" s="442"/>
      <c r="L556" s="443"/>
      <c r="M556" s="743"/>
      <c r="N556" s="807"/>
      <c r="O556" s="163"/>
      <c r="P556" s="163"/>
      <c r="Q556" s="806"/>
    </row>
    <row r="557" spans="1:17" s="101" customFormat="1" ht="18.75" customHeight="1">
      <c r="A557" s="647">
        <f t="shared" si="9"/>
        <v>40277.8958333336</v>
      </c>
      <c r="B557" s="724" t="s">
        <v>731</v>
      </c>
      <c r="C557" s="684">
        <v>0</v>
      </c>
      <c r="D557" s="565">
        <v>0.5</v>
      </c>
      <c r="E557" s="438"/>
      <c r="F557" s="439">
        <v>0.5</v>
      </c>
      <c r="G557" s="440"/>
      <c r="H557" s="435"/>
      <c r="I557" s="566"/>
      <c r="J557" s="441"/>
      <c r="K557" s="442"/>
      <c r="L557" s="443"/>
      <c r="M557" s="743"/>
      <c r="N557" s="807"/>
      <c r="O557" s="163"/>
      <c r="P557" s="163"/>
      <c r="Q557" s="806"/>
    </row>
    <row r="558" spans="1:17" s="101" customFormat="1" ht="31.5" customHeight="1">
      <c r="A558" s="647">
        <f t="shared" si="9"/>
        <v>40277.91666666693</v>
      </c>
      <c r="B558" s="724" t="s">
        <v>787</v>
      </c>
      <c r="C558" s="684">
        <v>0</v>
      </c>
      <c r="D558" s="565">
        <v>1</v>
      </c>
      <c r="E558" s="438"/>
      <c r="F558" s="439">
        <v>1</v>
      </c>
      <c r="G558" s="440"/>
      <c r="H558" s="435"/>
      <c r="I558" s="566"/>
      <c r="J558" s="441"/>
      <c r="K558" s="442"/>
      <c r="L558" s="443"/>
      <c r="M558" s="743"/>
      <c r="N558" s="807"/>
      <c r="O558" s="163"/>
      <c r="P558" s="163"/>
      <c r="Q558" s="806"/>
    </row>
    <row r="559" spans="1:17" s="101" customFormat="1" ht="18.75" customHeight="1">
      <c r="A559" s="647">
        <f aca="true" t="shared" si="10" ref="A559:A756">IF(E558="y",A558+F558/24,IF(F558&gt;0,A558+F558/24,A558+D558/24))</f>
        <v>40277.9583333336</v>
      </c>
      <c r="B559" s="724" t="s">
        <v>788</v>
      </c>
      <c r="C559" s="684">
        <v>0</v>
      </c>
      <c r="D559" s="565">
        <v>4.5</v>
      </c>
      <c r="E559" s="438"/>
      <c r="F559" s="439">
        <v>4.5</v>
      </c>
      <c r="G559" s="440"/>
      <c r="H559" s="447"/>
      <c r="I559" s="448"/>
      <c r="J559" s="441"/>
      <c r="K559" s="442"/>
      <c r="L559" s="443"/>
      <c r="M559" s="743"/>
      <c r="N559" s="807"/>
      <c r="O559" s="163"/>
      <c r="P559" s="163"/>
      <c r="Q559" s="806"/>
    </row>
    <row r="560" spans="1:17" s="101" customFormat="1" ht="18.75" customHeight="1">
      <c r="A560" s="647">
        <f t="shared" si="10"/>
        <v>40278.1458333336</v>
      </c>
      <c r="B560" s="724" t="s">
        <v>789</v>
      </c>
      <c r="C560" s="684">
        <v>0</v>
      </c>
      <c r="D560" s="565">
        <v>0.5</v>
      </c>
      <c r="E560" s="438"/>
      <c r="F560" s="439">
        <v>0.5</v>
      </c>
      <c r="G560" s="440"/>
      <c r="H560" s="435"/>
      <c r="I560" s="566"/>
      <c r="J560" s="441"/>
      <c r="K560" s="442"/>
      <c r="L560" s="443"/>
      <c r="M560" s="743"/>
      <c r="N560" s="807"/>
      <c r="O560" s="163"/>
      <c r="P560" s="163"/>
      <c r="Q560" s="806"/>
    </row>
    <row r="561" spans="1:17" s="101" customFormat="1" ht="18.75" customHeight="1">
      <c r="A561" s="647">
        <f t="shared" si="10"/>
        <v>40278.16666666693</v>
      </c>
      <c r="B561" s="724" t="s">
        <v>790</v>
      </c>
      <c r="C561" s="684">
        <v>0</v>
      </c>
      <c r="D561" s="565">
        <v>1</v>
      </c>
      <c r="E561" s="438"/>
      <c r="F561" s="439">
        <v>1</v>
      </c>
      <c r="G561" s="440"/>
      <c r="H561" s="447"/>
      <c r="I561" s="448"/>
      <c r="J561" s="441"/>
      <c r="K561" s="442"/>
      <c r="L561" s="443"/>
      <c r="M561" s="743"/>
      <c r="N561" s="807"/>
      <c r="O561" s="163"/>
      <c r="P561" s="163"/>
      <c r="Q561" s="806"/>
    </row>
    <row r="562" spans="1:17" s="101" customFormat="1" ht="18.75" customHeight="1">
      <c r="A562" s="647">
        <f t="shared" si="10"/>
        <v>40278.2083333336</v>
      </c>
      <c r="B562" s="724" t="s">
        <v>791</v>
      </c>
      <c r="C562" s="684">
        <v>0</v>
      </c>
      <c r="D562" s="565">
        <v>0.5</v>
      </c>
      <c r="E562" s="438"/>
      <c r="F562" s="439">
        <v>0.5</v>
      </c>
      <c r="G562" s="440"/>
      <c r="H562" s="435"/>
      <c r="I562" s="566"/>
      <c r="J562" s="441"/>
      <c r="K562" s="442"/>
      <c r="L562" s="443"/>
      <c r="M562" s="743"/>
      <c r="N562" s="807"/>
      <c r="O562" s="163"/>
      <c r="P562" s="163"/>
      <c r="Q562" s="806"/>
    </row>
    <row r="563" spans="1:17" s="101" customFormat="1" ht="18.75" customHeight="1">
      <c r="A563" s="647">
        <f t="shared" si="10"/>
        <v>40278.22916666693</v>
      </c>
      <c r="B563" s="724" t="s">
        <v>793</v>
      </c>
      <c r="C563" s="684">
        <v>0</v>
      </c>
      <c r="D563" s="565">
        <v>0.5</v>
      </c>
      <c r="E563" s="438"/>
      <c r="F563" s="439">
        <v>0.5</v>
      </c>
      <c r="G563" s="440"/>
      <c r="H563" s="435"/>
      <c r="I563" s="566"/>
      <c r="J563" s="441"/>
      <c r="K563" s="442"/>
      <c r="L563" s="443"/>
      <c r="M563" s="743"/>
      <c r="N563" s="807"/>
      <c r="O563" s="163"/>
      <c r="P563" s="163"/>
      <c r="Q563" s="806"/>
    </row>
    <row r="564" spans="1:17" s="101" customFormat="1" ht="18.75" customHeight="1">
      <c r="A564" s="647">
        <f t="shared" si="10"/>
        <v>40278.25000000027</v>
      </c>
      <c r="B564" s="693" t="s">
        <v>792</v>
      </c>
      <c r="C564" s="654">
        <v>0</v>
      </c>
      <c r="D564" s="322">
        <v>2.5</v>
      </c>
      <c r="E564" s="316"/>
      <c r="F564" s="317">
        <v>2.5</v>
      </c>
      <c r="G564" s="735"/>
      <c r="H564" s="619"/>
      <c r="I564" s="620"/>
      <c r="J564" s="331" t="s">
        <v>381</v>
      </c>
      <c r="K564" s="332"/>
      <c r="L564" s="333"/>
      <c r="M564" s="743"/>
      <c r="N564" s="807"/>
      <c r="O564" s="163"/>
      <c r="P564" s="163"/>
      <c r="Q564" s="806"/>
    </row>
    <row r="565" spans="1:17" s="101" customFormat="1" ht="18.75" customHeight="1">
      <c r="A565" s="647">
        <f t="shared" si="10"/>
        <v>40278.35416666693</v>
      </c>
      <c r="B565" s="724" t="s">
        <v>803</v>
      </c>
      <c r="C565" s="684">
        <v>0</v>
      </c>
      <c r="D565" s="565">
        <v>0.5</v>
      </c>
      <c r="E565" s="438"/>
      <c r="F565" s="439">
        <v>0</v>
      </c>
      <c r="G565" s="440"/>
      <c r="H565" s="435"/>
      <c r="I565" s="566"/>
      <c r="J565" s="441"/>
      <c r="K565" s="442"/>
      <c r="L565" s="443"/>
      <c r="M565" s="743"/>
      <c r="N565" s="807"/>
      <c r="O565" s="163"/>
      <c r="P565" s="163"/>
      <c r="Q565" s="806"/>
    </row>
    <row r="566" spans="1:17" s="101" customFormat="1" ht="18.75" customHeight="1">
      <c r="A566" s="647">
        <f t="shared" si="10"/>
        <v>40278.37500000027</v>
      </c>
      <c r="B566" s="724" t="s">
        <v>789</v>
      </c>
      <c r="C566" s="684">
        <v>0</v>
      </c>
      <c r="D566" s="565">
        <v>0.5</v>
      </c>
      <c r="E566" s="438"/>
      <c r="F566" s="439">
        <v>0.5</v>
      </c>
      <c r="G566" s="440"/>
      <c r="H566" s="435"/>
      <c r="I566" s="566"/>
      <c r="J566" s="441"/>
      <c r="K566" s="442"/>
      <c r="L566" s="443"/>
      <c r="M566" s="743"/>
      <c r="N566" s="807"/>
      <c r="O566" s="163"/>
      <c r="P566" s="163"/>
      <c r="Q566" s="806"/>
    </row>
    <row r="567" spans="1:17" s="101" customFormat="1" ht="18.75" customHeight="1">
      <c r="A567" s="647">
        <f t="shared" si="10"/>
        <v>40278.395833333605</v>
      </c>
      <c r="B567" s="724" t="s">
        <v>799</v>
      </c>
      <c r="C567" s="684">
        <v>0</v>
      </c>
      <c r="D567" s="565">
        <v>3</v>
      </c>
      <c r="E567" s="438"/>
      <c r="F567" s="439">
        <v>4</v>
      </c>
      <c r="G567" s="440"/>
      <c r="H567" s="435"/>
      <c r="I567" s="566"/>
      <c r="J567" s="441"/>
      <c r="K567" s="442"/>
      <c r="L567" s="443"/>
      <c r="M567" s="743"/>
      <c r="N567" s="807"/>
      <c r="O567" s="163"/>
      <c r="P567" s="163"/>
      <c r="Q567" s="806"/>
    </row>
    <row r="568" spans="1:17" s="101" customFormat="1" ht="18.75" customHeight="1">
      <c r="A568" s="647">
        <f t="shared" si="10"/>
        <v>40278.56250000027</v>
      </c>
      <c r="B568" s="724" t="s">
        <v>581</v>
      </c>
      <c r="C568" s="684">
        <v>0</v>
      </c>
      <c r="D568" s="565">
        <v>0.5</v>
      </c>
      <c r="E568" s="438"/>
      <c r="F568" s="439">
        <v>0.5</v>
      </c>
      <c r="G568" s="440"/>
      <c r="H568" s="435"/>
      <c r="I568" s="566"/>
      <c r="J568" s="441"/>
      <c r="K568" s="442"/>
      <c r="L568" s="443"/>
      <c r="M568" s="743"/>
      <c r="N568" s="807"/>
      <c r="O568" s="163"/>
      <c r="P568" s="163"/>
      <c r="Q568" s="806"/>
    </row>
    <row r="569" spans="1:17" s="101" customFormat="1" ht="18.75" customHeight="1">
      <c r="A569" s="647">
        <f t="shared" si="10"/>
        <v>40278.583333333605</v>
      </c>
      <c r="B569" s="724" t="s">
        <v>703</v>
      </c>
      <c r="C569" s="684">
        <v>0</v>
      </c>
      <c r="D569" s="565">
        <v>6.5</v>
      </c>
      <c r="E569" s="438"/>
      <c r="F569" s="439">
        <v>4.5</v>
      </c>
      <c r="G569" s="440"/>
      <c r="H569" s="435"/>
      <c r="I569" s="566"/>
      <c r="J569" s="441"/>
      <c r="K569" s="442"/>
      <c r="L569" s="443"/>
      <c r="M569" s="743"/>
      <c r="N569" s="807"/>
      <c r="O569" s="163"/>
      <c r="P569" s="163"/>
      <c r="Q569" s="806"/>
    </row>
    <row r="570" spans="1:17" s="101" customFormat="1" ht="18.75" customHeight="1">
      <c r="A570" s="647">
        <f t="shared" si="10"/>
        <v>40278.770833333605</v>
      </c>
      <c r="B570" s="724" t="s">
        <v>579</v>
      </c>
      <c r="C570" s="684">
        <v>0</v>
      </c>
      <c r="D570" s="565">
        <v>2</v>
      </c>
      <c r="E570" s="438"/>
      <c r="F570" s="439">
        <v>1.5</v>
      </c>
      <c r="G570" s="440"/>
      <c r="H570" s="435"/>
      <c r="I570" s="566"/>
      <c r="J570" s="441"/>
      <c r="K570" s="442"/>
      <c r="L570" s="443"/>
      <c r="M570" s="743"/>
      <c r="N570" s="807"/>
      <c r="O570" s="163"/>
      <c r="P570" s="163"/>
      <c r="Q570" s="806"/>
    </row>
    <row r="571" spans="1:17" s="101" customFormat="1" ht="18.75" customHeight="1">
      <c r="A571" s="647">
        <f t="shared" si="10"/>
        <v>40278.833333333605</v>
      </c>
      <c r="B571" s="724" t="s">
        <v>85</v>
      </c>
      <c r="C571" s="684">
        <v>0</v>
      </c>
      <c r="D571" s="565">
        <v>0.5</v>
      </c>
      <c r="E571" s="438"/>
      <c r="F571" s="439">
        <v>0</v>
      </c>
      <c r="G571" s="440"/>
      <c r="H571" s="435"/>
      <c r="I571" s="566"/>
      <c r="J571" s="441"/>
      <c r="K571" s="442"/>
      <c r="L571" s="443"/>
      <c r="M571" s="743" t="s">
        <v>443</v>
      </c>
      <c r="N571" s="807"/>
      <c r="O571" s="163"/>
      <c r="P571" s="163"/>
      <c r="Q571" s="806"/>
    </row>
    <row r="572" spans="1:17" s="101" customFormat="1" ht="18.75" customHeight="1">
      <c r="A572" s="647">
        <f t="shared" si="10"/>
        <v>40278.85416666694</v>
      </c>
      <c r="B572" s="724"/>
      <c r="C572" s="680">
        <v>0</v>
      </c>
      <c r="D572" s="449"/>
      <c r="E572" s="445"/>
      <c r="F572" s="439">
        <v>0</v>
      </c>
      <c r="G572" s="446"/>
      <c r="H572" s="447"/>
      <c r="I572" s="448"/>
      <c r="J572" s="441"/>
      <c r="K572" s="442"/>
      <c r="L572" s="443"/>
      <c r="M572" s="743"/>
      <c r="N572" s="807"/>
      <c r="O572" s="163"/>
      <c r="P572" s="163"/>
      <c r="Q572" s="806"/>
    </row>
    <row r="573" spans="1:17" s="101" customFormat="1" ht="18.75" customHeight="1">
      <c r="A573" s="647">
        <f t="shared" si="10"/>
        <v>40278.85416666694</v>
      </c>
      <c r="B573" s="724"/>
      <c r="C573" s="684">
        <v>0</v>
      </c>
      <c r="D573" s="565"/>
      <c r="E573" s="438"/>
      <c r="F573" s="439">
        <v>0</v>
      </c>
      <c r="G573" s="440"/>
      <c r="H573" s="435"/>
      <c r="I573" s="566"/>
      <c r="J573" s="441"/>
      <c r="K573" s="442"/>
      <c r="L573" s="443"/>
      <c r="M573" s="743"/>
      <c r="N573" s="807"/>
      <c r="O573" s="163"/>
      <c r="P573" s="163"/>
      <c r="Q573" s="806"/>
    </row>
    <row r="574" spans="1:17" s="101" customFormat="1" ht="15.75" customHeight="1">
      <c r="A574" s="647">
        <f t="shared" si="10"/>
        <v>40278.85416666694</v>
      </c>
      <c r="B574" s="904" t="s">
        <v>293</v>
      </c>
      <c r="C574" s="654"/>
      <c r="D574" s="322"/>
      <c r="E574" s="316"/>
      <c r="F574" s="317"/>
      <c r="G574" s="735"/>
      <c r="H574" s="619"/>
      <c r="I574" s="620"/>
      <c r="J574" s="331"/>
      <c r="K574" s="332"/>
      <c r="L574" s="333"/>
      <c r="M574" s="743"/>
      <c r="N574" s="807"/>
      <c r="O574" s="163"/>
      <c r="P574" s="163"/>
      <c r="Q574" s="806"/>
    </row>
    <row r="575" spans="1:17" s="101" customFormat="1" ht="15" customHeight="1">
      <c r="A575" s="647">
        <f t="shared" si="10"/>
        <v>40278.85416666694</v>
      </c>
      <c r="B575" s="724" t="s">
        <v>294</v>
      </c>
      <c r="C575" s="684">
        <v>0</v>
      </c>
      <c r="D575" s="565">
        <v>0.5</v>
      </c>
      <c r="E575" s="438"/>
      <c r="F575" s="439">
        <v>0</v>
      </c>
      <c r="G575" s="440"/>
      <c r="H575" s="435"/>
      <c r="I575" s="566"/>
      <c r="J575" s="441"/>
      <c r="K575" s="442"/>
      <c r="L575" s="443"/>
      <c r="M575" s="743"/>
      <c r="N575" s="807"/>
      <c r="O575" s="163"/>
      <c r="P575" s="163"/>
      <c r="Q575" s="806"/>
    </row>
    <row r="576" spans="1:17" s="101" customFormat="1" ht="18.75" customHeight="1">
      <c r="A576" s="647">
        <f t="shared" si="10"/>
        <v>40278.87500000028</v>
      </c>
      <c r="B576" s="724" t="s">
        <v>295</v>
      </c>
      <c r="C576" s="684">
        <v>0</v>
      </c>
      <c r="D576" s="565">
        <v>1.5</v>
      </c>
      <c r="E576" s="438"/>
      <c r="F576" s="439">
        <v>2</v>
      </c>
      <c r="G576" s="440"/>
      <c r="H576" s="435"/>
      <c r="I576" s="566"/>
      <c r="J576" s="441"/>
      <c r="K576" s="442"/>
      <c r="L576" s="443"/>
      <c r="M576" s="743"/>
      <c r="N576" s="807"/>
      <c r="O576" s="163"/>
      <c r="P576" s="163"/>
      <c r="Q576" s="806"/>
    </row>
    <row r="577" spans="1:17" s="101" customFormat="1" ht="18.75" customHeight="1">
      <c r="A577" s="647">
        <f t="shared" si="10"/>
        <v>40278.95833333361</v>
      </c>
      <c r="B577" s="724" t="s">
        <v>805</v>
      </c>
      <c r="C577" s="684">
        <v>0</v>
      </c>
      <c r="D577" s="565">
        <v>1</v>
      </c>
      <c r="E577" s="438"/>
      <c r="F577" s="439">
        <v>1</v>
      </c>
      <c r="G577" s="440"/>
      <c r="H577" s="435"/>
      <c r="I577" s="566"/>
      <c r="J577" s="441"/>
      <c r="K577" s="442"/>
      <c r="L577" s="443"/>
      <c r="M577" s="743"/>
      <c r="N577" s="807"/>
      <c r="O577" s="163"/>
      <c r="P577" s="163"/>
      <c r="Q577" s="806"/>
    </row>
    <row r="578" spans="1:18" s="101" customFormat="1" ht="28.5" customHeight="1">
      <c r="A578" s="647">
        <f t="shared" si="10"/>
        <v>40279.00000000028</v>
      </c>
      <c r="B578" s="724" t="s">
        <v>676</v>
      </c>
      <c r="C578" s="684">
        <v>0</v>
      </c>
      <c r="D578" s="565">
        <v>8</v>
      </c>
      <c r="E578" s="438"/>
      <c r="F578" s="439">
        <v>6</v>
      </c>
      <c r="G578" s="440"/>
      <c r="H578" s="435"/>
      <c r="I578" s="566"/>
      <c r="J578" s="441"/>
      <c r="K578" s="442"/>
      <c r="L578" s="443"/>
      <c r="M578" s="743"/>
      <c r="N578" s="807"/>
      <c r="O578" s="163"/>
      <c r="P578" s="163"/>
      <c r="Q578" s="806"/>
      <c r="R578" s="758"/>
    </row>
    <row r="579" spans="1:18" s="101" customFormat="1" ht="18.75" customHeight="1">
      <c r="A579" s="647">
        <f t="shared" si="10"/>
        <v>40279.25000000028</v>
      </c>
      <c r="B579" s="724" t="s">
        <v>677</v>
      </c>
      <c r="C579" s="684">
        <v>0</v>
      </c>
      <c r="D579" s="565">
        <v>10</v>
      </c>
      <c r="E579" s="438"/>
      <c r="F579" s="439">
        <v>0</v>
      </c>
      <c r="G579" s="440"/>
      <c r="H579" s="435"/>
      <c r="I579" s="566"/>
      <c r="J579" s="441"/>
      <c r="K579" s="442"/>
      <c r="L579" s="443"/>
      <c r="M579" s="743"/>
      <c r="N579" s="807"/>
      <c r="O579" s="163"/>
      <c r="P579" s="163"/>
      <c r="Q579" s="806"/>
      <c r="R579" s="758"/>
    </row>
    <row r="580" spans="1:18" s="101" customFormat="1" ht="28.5" customHeight="1">
      <c r="A580" s="647">
        <f t="shared" si="10"/>
        <v>40279.66666666694</v>
      </c>
      <c r="B580" s="724" t="s">
        <v>678</v>
      </c>
      <c r="C580" s="684">
        <v>0</v>
      </c>
      <c r="D580" s="565">
        <v>10</v>
      </c>
      <c r="E580" s="438"/>
      <c r="F580" s="439">
        <v>11</v>
      </c>
      <c r="G580" s="440"/>
      <c r="H580" s="435"/>
      <c r="I580" s="566"/>
      <c r="J580" s="441"/>
      <c r="K580" s="442"/>
      <c r="L580" s="443"/>
      <c r="M580" s="743"/>
      <c r="N580" s="807"/>
      <c r="O580" s="163"/>
      <c r="P580" s="163"/>
      <c r="Q580" s="806"/>
      <c r="R580" s="758"/>
    </row>
    <row r="581" spans="1:18" s="101" customFormat="1" ht="18.75" customHeight="1">
      <c r="A581" s="647">
        <f t="shared" si="10"/>
        <v>40280.12500000028</v>
      </c>
      <c r="B581" s="724" t="s">
        <v>679</v>
      </c>
      <c r="C581" s="684">
        <v>0</v>
      </c>
      <c r="D581" s="565">
        <v>24</v>
      </c>
      <c r="E581" s="438"/>
      <c r="F581" s="439">
        <v>29</v>
      </c>
      <c r="G581" s="440"/>
      <c r="H581" s="435"/>
      <c r="I581" s="566"/>
      <c r="J581" s="441"/>
      <c r="K581" s="442"/>
      <c r="L581" s="443"/>
      <c r="M581" s="743"/>
      <c r="N581" s="807"/>
      <c r="O581" s="163"/>
      <c r="P581" s="163"/>
      <c r="Q581" s="806"/>
      <c r="R581" s="758"/>
    </row>
    <row r="582" spans="1:18" s="101" customFormat="1" ht="18.75" customHeight="1">
      <c r="A582" s="647">
        <f t="shared" si="10"/>
        <v>40281.33333333361</v>
      </c>
      <c r="B582" s="724" t="s">
        <v>680</v>
      </c>
      <c r="C582" s="684">
        <v>0</v>
      </c>
      <c r="D582" s="565">
        <v>12</v>
      </c>
      <c r="E582" s="438"/>
      <c r="F582" s="439">
        <v>5.5</v>
      </c>
      <c r="G582" s="440"/>
      <c r="H582" s="435"/>
      <c r="I582" s="566"/>
      <c r="J582" s="441"/>
      <c r="K582" s="442"/>
      <c r="L582" s="443"/>
      <c r="M582" s="743"/>
      <c r="N582" s="807"/>
      <c r="O582" s="163"/>
      <c r="P582" s="163"/>
      <c r="Q582" s="806"/>
      <c r="R582" s="758"/>
    </row>
    <row r="583" spans="1:18" s="101" customFormat="1" ht="18.75" customHeight="1">
      <c r="A583" s="647">
        <f t="shared" si="10"/>
        <v>40281.56250000028</v>
      </c>
      <c r="B583" s="724" t="s">
        <v>871</v>
      </c>
      <c r="C583" s="684">
        <v>0</v>
      </c>
      <c r="D583" s="565">
        <v>4.5</v>
      </c>
      <c r="E583" s="438"/>
      <c r="F583" s="439">
        <v>4.5</v>
      </c>
      <c r="G583" s="440"/>
      <c r="H583" s="435"/>
      <c r="I583" s="566"/>
      <c r="J583" s="441"/>
      <c r="K583" s="442"/>
      <c r="L583" s="443"/>
      <c r="M583" s="743"/>
      <c r="N583" s="801" t="s">
        <v>872</v>
      </c>
      <c r="O583" s="915"/>
      <c r="P583" s="915"/>
      <c r="Q583" s="916"/>
      <c r="R583" s="758"/>
    </row>
    <row r="584" spans="1:18" s="101" customFormat="1" ht="18.75" customHeight="1">
      <c r="A584" s="647">
        <f t="shared" si="10"/>
        <v>40281.75000000028</v>
      </c>
      <c r="B584" s="724" t="s">
        <v>873</v>
      </c>
      <c r="C584" s="684">
        <v>0</v>
      </c>
      <c r="D584" s="565">
        <v>2</v>
      </c>
      <c r="E584" s="438"/>
      <c r="F584" s="439">
        <v>2</v>
      </c>
      <c r="G584" s="440"/>
      <c r="H584" s="435"/>
      <c r="I584" s="566"/>
      <c r="J584" s="441"/>
      <c r="K584" s="442"/>
      <c r="L584" s="443"/>
      <c r="M584" s="743"/>
      <c r="N584" s="801" t="s">
        <v>872</v>
      </c>
      <c r="O584" s="915"/>
      <c r="P584" s="915"/>
      <c r="Q584" s="916"/>
      <c r="R584" s="758"/>
    </row>
    <row r="585" spans="1:18" s="101" customFormat="1" ht="18.75" customHeight="1">
      <c r="A585" s="647">
        <f t="shared" si="10"/>
        <v>40281.83333333361</v>
      </c>
      <c r="B585" s="724" t="s">
        <v>874</v>
      </c>
      <c r="C585" s="684">
        <v>0</v>
      </c>
      <c r="D585" s="565">
        <v>2</v>
      </c>
      <c r="E585" s="438"/>
      <c r="F585" s="439">
        <v>0</v>
      </c>
      <c r="G585" s="440"/>
      <c r="H585" s="435"/>
      <c r="I585" s="566"/>
      <c r="J585" s="441"/>
      <c r="K585" s="442"/>
      <c r="L585" s="443"/>
      <c r="M585" s="743"/>
      <c r="N585" s="807"/>
      <c r="O585" s="163"/>
      <c r="P585" s="163"/>
      <c r="Q585" s="806"/>
      <c r="R585" s="758"/>
    </row>
    <row r="586" spans="1:18" s="101" customFormat="1" ht="18.75" customHeight="1">
      <c r="A586" s="647">
        <f t="shared" si="10"/>
        <v>40281.91666666695</v>
      </c>
      <c r="B586" s="724" t="s">
        <v>871</v>
      </c>
      <c r="C586" s="684">
        <v>0</v>
      </c>
      <c r="D586" s="565">
        <v>4</v>
      </c>
      <c r="E586" s="438"/>
      <c r="F586" s="439">
        <v>4</v>
      </c>
      <c r="G586" s="440"/>
      <c r="H586" s="435"/>
      <c r="I586" s="566"/>
      <c r="J586" s="441"/>
      <c r="K586" s="442"/>
      <c r="L586" s="443"/>
      <c r="M586" s="743"/>
      <c r="N586" s="801" t="s">
        <v>875</v>
      </c>
      <c r="O586" s="915"/>
      <c r="P586" s="915"/>
      <c r="Q586" s="916"/>
      <c r="R586" s="758"/>
    </row>
    <row r="587" spans="1:18" s="101" customFormat="1" ht="45" customHeight="1">
      <c r="A587" s="647">
        <f t="shared" si="10"/>
        <v>40282.08333333361</v>
      </c>
      <c r="B587" s="724" t="s">
        <v>877</v>
      </c>
      <c r="C587" s="684">
        <v>0</v>
      </c>
      <c r="D587" s="565">
        <v>3</v>
      </c>
      <c r="E587" s="438"/>
      <c r="F587" s="439">
        <v>3</v>
      </c>
      <c r="G587" s="440"/>
      <c r="H587" s="435"/>
      <c r="I587" s="566"/>
      <c r="J587" s="441"/>
      <c r="K587" s="442"/>
      <c r="L587" s="443"/>
      <c r="M587" s="743"/>
      <c r="N587" s="801" t="s">
        <v>876</v>
      </c>
      <c r="O587" s="915"/>
      <c r="P587" s="915"/>
      <c r="Q587" s="916"/>
      <c r="R587" s="758"/>
    </row>
    <row r="588" spans="1:18" s="101" customFormat="1" ht="18.75" customHeight="1">
      <c r="A588" s="647">
        <f t="shared" si="10"/>
        <v>40282.20833333361</v>
      </c>
      <c r="B588" s="724" t="s">
        <v>878</v>
      </c>
      <c r="C588" s="684">
        <v>0</v>
      </c>
      <c r="D588" s="565">
        <v>12</v>
      </c>
      <c r="E588" s="438"/>
      <c r="F588" s="439">
        <v>10</v>
      </c>
      <c r="G588" s="440"/>
      <c r="H588" s="435"/>
      <c r="I588" s="566"/>
      <c r="J588" s="441"/>
      <c r="K588" s="442"/>
      <c r="L588" s="443"/>
      <c r="M588" s="743"/>
      <c r="N588" s="807"/>
      <c r="O588" s="163"/>
      <c r="P588" s="163"/>
      <c r="Q588" s="806"/>
      <c r="R588" s="758"/>
    </row>
    <row r="589" spans="1:18" s="101" customFormat="1" ht="18.75" customHeight="1">
      <c r="A589" s="647">
        <f t="shared" si="10"/>
        <v>40282.62500000028</v>
      </c>
      <c r="B589" s="724" t="s">
        <v>885</v>
      </c>
      <c r="C589" s="684">
        <v>0</v>
      </c>
      <c r="D589" s="565">
        <v>18</v>
      </c>
      <c r="E589" s="438"/>
      <c r="F589" s="439">
        <v>16.5</v>
      </c>
      <c r="G589" s="440"/>
      <c r="H589" s="435"/>
      <c r="I589" s="566"/>
      <c r="J589" s="441"/>
      <c r="K589" s="442"/>
      <c r="L589" s="443"/>
      <c r="M589" s="743"/>
      <c r="N589" s="807"/>
      <c r="O589" s="163"/>
      <c r="P589" s="163"/>
      <c r="Q589" s="806"/>
      <c r="R589" s="758"/>
    </row>
    <row r="590" spans="1:18" s="101" customFormat="1" ht="18.75" customHeight="1">
      <c r="A590" s="647">
        <f t="shared" si="10"/>
        <v>40283.31250000028</v>
      </c>
      <c r="B590" s="724" t="s">
        <v>575</v>
      </c>
      <c r="C590" s="684">
        <v>0</v>
      </c>
      <c r="D590" s="565">
        <v>1.5</v>
      </c>
      <c r="E590" s="438"/>
      <c r="F590" s="439">
        <v>0.5</v>
      </c>
      <c r="G590" s="440"/>
      <c r="H590" s="435"/>
      <c r="I590" s="566"/>
      <c r="J590" s="441"/>
      <c r="K590" s="442"/>
      <c r="L590" s="443"/>
      <c r="M590" s="743"/>
      <c r="N590" s="807"/>
      <c r="O590" s="163"/>
      <c r="P590" s="163"/>
      <c r="Q590" s="806"/>
      <c r="R590" s="896"/>
    </row>
    <row r="591" spans="1:18" s="101" customFormat="1" ht="18.75" customHeight="1">
      <c r="A591" s="621">
        <f t="shared" si="10"/>
        <v>40283.33333333361</v>
      </c>
      <c r="B591" s="903" t="s">
        <v>296</v>
      </c>
      <c r="C591" s="654">
        <v>0</v>
      </c>
      <c r="D591" s="567"/>
      <c r="E591" s="568"/>
      <c r="F591" s="569">
        <v>0</v>
      </c>
      <c r="G591" s="570"/>
      <c r="H591" s="520"/>
      <c r="I591" s="571"/>
      <c r="J591" s="337"/>
      <c r="K591" s="340"/>
      <c r="L591" s="341"/>
      <c r="M591" s="753"/>
      <c r="N591" s="803"/>
      <c r="O591" s="353"/>
      <c r="P591" s="353"/>
      <c r="Q591" s="786"/>
      <c r="R591" s="896"/>
    </row>
    <row r="592" spans="1:18" s="101" customFormat="1" ht="18.75" customHeight="1">
      <c r="A592" s="647">
        <f t="shared" si="10"/>
        <v>40283.33333333361</v>
      </c>
      <c r="B592" s="917" t="s">
        <v>700</v>
      </c>
      <c r="C592" s="684">
        <v>0</v>
      </c>
      <c r="D592" s="565"/>
      <c r="E592" s="438"/>
      <c r="F592" s="439">
        <v>0</v>
      </c>
      <c r="G592" s="440"/>
      <c r="H592" s="435"/>
      <c r="I592" s="566"/>
      <c r="J592" s="441"/>
      <c r="K592" s="442"/>
      <c r="L592" s="443"/>
      <c r="M592" s="743"/>
      <c r="N592" s="807"/>
      <c r="O592" s="163"/>
      <c r="P592" s="163"/>
      <c r="Q592" s="806"/>
      <c r="R592" s="896"/>
    </row>
    <row r="593" spans="1:18" s="101" customFormat="1" ht="18.75" customHeight="1">
      <c r="A593" s="647">
        <f t="shared" si="10"/>
        <v>40283.33333333361</v>
      </c>
      <c r="B593" s="724" t="s">
        <v>45</v>
      </c>
      <c r="C593" s="684">
        <v>0</v>
      </c>
      <c r="D593" s="565">
        <v>0.5</v>
      </c>
      <c r="E593" s="438"/>
      <c r="F593" s="439">
        <v>0.5</v>
      </c>
      <c r="G593" s="440"/>
      <c r="H593" s="435"/>
      <c r="I593" s="566"/>
      <c r="J593" s="441"/>
      <c r="K593" s="442"/>
      <c r="L593" s="443"/>
      <c r="M593" s="743"/>
      <c r="N593" s="807"/>
      <c r="O593" s="163"/>
      <c r="P593" s="163"/>
      <c r="Q593" s="806"/>
      <c r="R593" s="896"/>
    </row>
    <row r="594" spans="1:18" s="101" customFormat="1" ht="18.75" customHeight="1">
      <c r="A594" s="647">
        <f t="shared" si="10"/>
        <v>40283.35416666695</v>
      </c>
      <c r="B594" s="724" t="s">
        <v>681</v>
      </c>
      <c r="C594" s="684">
        <v>0</v>
      </c>
      <c r="D594" s="565">
        <v>1.5</v>
      </c>
      <c r="E594" s="438"/>
      <c r="F594" s="439">
        <v>2.5</v>
      </c>
      <c r="G594" s="440"/>
      <c r="H594" s="435"/>
      <c r="I594" s="566"/>
      <c r="J594" s="441"/>
      <c r="K594" s="442"/>
      <c r="L594" s="443"/>
      <c r="M594" s="743"/>
      <c r="N594" s="807"/>
      <c r="O594" s="163"/>
      <c r="P594" s="163"/>
      <c r="Q594" s="806"/>
      <c r="R594" s="896"/>
    </row>
    <row r="595" spans="1:18" s="101" customFormat="1" ht="18.75" customHeight="1">
      <c r="A595" s="647">
        <f t="shared" si="10"/>
        <v>40283.45833333361</v>
      </c>
      <c r="B595" s="724" t="s">
        <v>682</v>
      </c>
      <c r="C595" s="684">
        <v>0</v>
      </c>
      <c r="D595" s="565">
        <v>2</v>
      </c>
      <c r="E595" s="438"/>
      <c r="F595" s="439">
        <v>2.5</v>
      </c>
      <c r="G595" s="440"/>
      <c r="H595" s="435"/>
      <c r="I595" s="566"/>
      <c r="J595" s="441"/>
      <c r="K595" s="442"/>
      <c r="L595" s="443"/>
      <c r="M595" s="743"/>
      <c r="N595" s="807"/>
      <c r="O595" s="163"/>
      <c r="P595" s="163"/>
      <c r="Q595" s="806"/>
      <c r="R595" s="896"/>
    </row>
    <row r="596" spans="1:18" s="101" customFormat="1" ht="18.75" customHeight="1">
      <c r="A596" s="647">
        <f t="shared" si="10"/>
        <v>40283.56250000028</v>
      </c>
      <c r="B596" s="724" t="s">
        <v>187</v>
      </c>
      <c r="C596" s="684">
        <v>0</v>
      </c>
      <c r="D596" s="565">
        <v>0.5</v>
      </c>
      <c r="E596" s="438"/>
      <c r="F596" s="439">
        <v>0.5</v>
      </c>
      <c r="G596" s="440"/>
      <c r="H596" s="435"/>
      <c r="I596" s="566"/>
      <c r="J596" s="441"/>
      <c r="K596" s="442"/>
      <c r="L596" s="443"/>
      <c r="M596" s="743"/>
      <c r="N596" s="807"/>
      <c r="O596" s="163"/>
      <c r="P596" s="163"/>
      <c r="Q596" s="806"/>
      <c r="R596" s="896"/>
    </row>
    <row r="597" spans="1:18" s="101" customFormat="1" ht="18.75" customHeight="1">
      <c r="A597" s="647">
        <f t="shared" si="10"/>
        <v>40283.58333333361</v>
      </c>
      <c r="B597" s="724" t="s">
        <v>851</v>
      </c>
      <c r="C597" s="684">
        <v>0</v>
      </c>
      <c r="D597" s="565">
        <v>6.5</v>
      </c>
      <c r="E597" s="438"/>
      <c r="F597" s="439">
        <v>4</v>
      </c>
      <c r="G597" s="440"/>
      <c r="H597" s="435"/>
      <c r="I597" s="566"/>
      <c r="J597" s="441"/>
      <c r="K597" s="442"/>
      <c r="L597" s="443"/>
      <c r="M597" s="743"/>
      <c r="N597" s="807"/>
      <c r="O597" s="163"/>
      <c r="P597" s="163"/>
      <c r="Q597" s="806"/>
      <c r="R597" s="896"/>
    </row>
    <row r="598" spans="1:18" s="101" customFormat="1" ht="18.75" customHeight="1">
      <c r="A598" s="647">
        <f t="shared" si="10"/>
        <v>40283.75000000028</v>
      </c>
      <c r="B598" s="724" t="s">
        <v>852</v>
      </c>
      <c r="C598" s="684">
        <v>0</v>
      </c>
      <c r="D598" s="565">
        <v>1</v>
      </c>
      <c r="E598" s="438"/>
      <c r="F598" s="439">
        <v>3</v>
      </c>
      <c r="G598" s="440"/>
      <c r="H598" s="435"/>
      <c r="I598" s="566"/>
      <c r="J598" s="441"/>
      <c r="K598" s="442"/>
      <c r="L598" s="443"/>
      <c r="M598" s="743"/>
      <c r="N598" s="807"/>
      <c r="O598" s="163"/>
      <c r="P598" s="163"/>
      <c r="Q598" s="806"/>
      <c r="R598" s="896"/>
    </row>
    <row r="599" spans="1:18" s="101" customFormat="1" ht="18.75" customHeight="1">
      <c r="A599" s="647">
        <f t="shared" si="10"/>
        <v>40283.87500000028</v>
      </c>
      <c r="B599" s="724" t="s">
        <v>853</v>
      </c>
      <c r="C599" s="684">
        <v>0</v>
      </c>
      <c r="D599" s="565">
        <v>1.5</v>
      </c>
      <c r="E599" s="438"/>
      <c r="F599" s="439">
        <v>2</v>
      </c>
      <c r="G599" s="440"/>
      <c r="H599" s="435"/>
      <c r="I599" s="566"/>
      <c r="J599" s="441"/>
      <c r="K599" s="442"/>
      <c r="L599" s="443"/>
      <c r="M599" s="743"/>
      <c r="N599" s="807"/>
      <c r="O599" s="163"/>
      <c r="P599" s="163"/>
      <c r="Q599" s="806"/>
      <c r="R599" s="896"/>
    </row>
    <row r="600" spans="1:18" s="101" customFormat="1" ht="18.75" customHeight="1">
      <c r="A600" s="647">
        <f t="shared" si="10"/>
        <v>40283.95833333361</v>
      </c>
      <c r="B600" s="724" t="s">
        <v>852</v>
      </c>
      <c r="C600" s="684">
        <v>0</v>
      </c>
      <c r="D600" s="565">
        <v>1</v>
      </c>
      <c r="E600" s="438"/>
      <c r="F600" s="439">
        <v>1.5</v>
      </c>
      <c r="G600" s="440"/>
      <c r="H600" s="435"/>
      <c r="I600" s="566"/>
      <c r="J600" s="441"/>
      <c r="K600" s="442"/>
      <c r="L600" s="443"/>
      <c r="M600" s="743"/>
      <c r="N600" s="807"/>
      <c r="O600" s="163"/>
      <c r="P600" s="163"/>
      <c r="Q600" s="806"/>
      <c r="R600" s="896"/>
    </row>
    <row r="601" spans="1:18" s="101" customFormat="1" ht="18.75" customHeight="1">
      <c r="A601" s="647">
        <f t="shared" si="10"/>
        <v>40284.02083333361</v>
      </c>
      <c r="B601" s="724" t="s">
        <v>854</v>
      </c>
      <c r="C601" s="684">
        <v>0</v>
      </c>
      <c r="D601" s="565">
        <v>1</v>
      </c>
      <c r="E601" s="438"/>
      <c r="F601" s="439">
        <v>1.5</v>
      </c>
      <c r="G601" s="440"/>
      <c r="H601" s="435"/>
      <c r="I601" s="566"/>
      <c r="J601" s="441"/>
      <c r="K601" s="442"/>
      <c r="L601" s="443"/>
      <c r="M601" s="743"/>
      <c r="N601" s="807"/>
      <c r="O601" s="163"/>
      <c r="P601" s="163"/>
      <c r="Q601" s="806"/>
      <c r="R601" s="896"/>
    </row>
    <row r="602" spans="1:18" s="101" customFormat="1" ht="18.75" customHeight="1">
      <c r="A602" s="647">
        <f t="shared" si="10"/>
        <v>40284.08333333361</v>
      </c>
      <c r="B602" s="724" t="s">
        <v>855</v>
      </c>
      <c r="C602" s="684">
        <v>0</v>
      </c>
      <c r="D602" s="565">
        <v>1</v>
      </c>
      <c r="E602" s="438"/>
      <c r="F602" s="439">
        <v>2</v>
      </c>
      <c r="G602" s="440"/>
      <c r="H602" s="435"/>
      <c r="I602" s="566"/>
      <c r="J602" s="441"/>
      <c r="K602" s="442"/>
      <c r="L602" s="443"/>
      <c r="M602" s="743"/>
      <c r="N602" s="807"/>
      <c r="O602" s="163"/>
      <c r="P602" s="163"/>
      <c r="Q602" s="806"/>
      <c r="R602" s="896"/>
    </row>
    <row r="603" spans="1:18" s="101" customFormat="1" ht="18.75" customHeight="1">
      <c r="A603" s="621">
        <f t="shared" si="10"/>
        <v>40284.16666666695</v>
      </c>
      <c r="B603" s="693" t="s">
        <v>856</v>
      </c>
      <c r="C603" s="654">
        <v>0</v>
      </c>
      <c r="D603" s="322">
        <v>8</v>
      </c>
      <c r="E603" s="316"/>
      <c r="F603" s="317">
        <v>0</v>
      </c>
      <c r="G603" s="735"/>
      <c r="H603" s="619"/>
      <c r="I603" s="620"/>
      <c r="J603" s="331"/>
      <c r="K603" s="332"/>
      <c r="L603" s="333"/>
      <c r="M603" s="743"/>
      <c r="N603" s="807"/>
      <c r="O603" s="163"/>
      <c r="P603" s="163"/>
      <c r="Q603" s="806"/>
      <c r="R603" s="896"/>
    </row>
    <row r="604" spans="1:18" s="101" customFormat="1" ht="18.75" customHeight="1">
      <c r="A604" s="621">
        <f t="shared" si="10"/>
        <v>40284.500000000284</v>
      </c>
      <c r="B604" s="693" t="s">
        <v>810</v>
      </c>
      <c r="C604" s="654">
        <v>0</v>
      </c>
      <c r="D604" s="322">
        <v>15</v>
      </c>
      <c r="E604" s="316"/>
      <c r="F604" s="317">
        <v>0</v>
      </c>
      <c r="G604" s="735"/>
      <c r="H604" s="619"/>
      <c r="I604" s="620"/>
      <c r="J604" s="331"/>
      <c r="K604" s="332"/>
      <c r="L604" s="333"/>
      <c r="M604" s="743"/>
      <c r="N604" s="807"/>
      <c r="O604" s="163"/>
      <c r="P604" s="163"/>
      <c r="Q604" s="806"/>
      <c r="R604" s="897"/>
    </row>
    <row r="605" spans="1:18" s="101" customFormat="1" ht="18.75" customHeight="1">
      <c r="A605" s="621">
        <f t="shared" si="10"/>
        <v>40285.125000000284</v>
      </c>
      <c r="B605" s="693" t="s">
        <v>579</v>
      </c>
      <c r="C605" s="654">
        <v>0</v>
      </c>
      <c r="D605" s="322">
        <v>2</v>
      </c>
      <c r="E605" s="316"/>
      <c r="F605" s="317">
        <v>0</v>
      </c>
      <c r="G605" s="735"/>
      <c r="H605" s="619"/>
      <c r="I605" s="620"/>
      <c r="J605" s="331"/>
      <c r="K605" s="332"/>
      <c r="L605" s="333"/>
      <c r="M605" s="743"/>
      <c r="N605" s="807"/>
      <c r="O605" s="163"/>
      <c r="P605" s="163"/>
      <c r="Q605" s="806"/>
      <c r="R605" s="897"/>
    </row>
    <row r="606" spans="1:18" s="101" customFormat="1" ht="18.75" customHeight="1">
      <c r="A606" s="621">
        <f t="shared" si="10"/>
        <v>40285.20833333362</v>
      </c>
      <c r="B606" s="693" t="s">
        <v>45</v>
      </c>
      <c r="C606" s="654">
        <v>0</v>
      </c>
      <c r="D606" s="322">
        <v>0.5</v>
      </c>
      <c r="E606" s="316"/>
      <c r="F606" s="317">
        <v>0</v>
      </c>
      <c r="G606" s="735"/>
      <c r="H606" s="619"/>
      <c r="I606" s="620"/>
      <c r="J606" s="331"/>
      <c r="K606" s="332"/>
      <c r="L606" s="333"/>
      <c r="M606" s="743"/>
      <c r="N606" s="807"/>
      <c r="O606" s="163"/>
      <c r="P606" s="163"/>
      <c r="Q606" s="806"/>
      <c r="R606" s="897"/>
    </row>
    <row r="607" spans="1:18" s="101" customFormat="1" ht="18.75" customHeight="1">
      <c r="A607" s="621">
        <f t="shared" si="10"/>
        <v>40285.229166666955</v>
      </c>
      <c r="B607" s="693"/>
      <c r="C607" s="654">
        <v>0</v>
      </c>
      <c r="D607" s="322"/>
      <c r="E607" s="316"/>
      <c r="F607" s="317">
        <v>0</v>
      </c>
      <c r="G607" s="735"/>
      <c r="H607" s="619"/>
      <c r="I607" s="620"/>
      <c r="J607" s="331"/>
      <c r="K607" s="332"/>
      <c r="L607" s="333"/>
      <c r="M607" s="743"/>
      <c r="N607" s="807"/>
      <c r="O607" s="163"/>
      <c r="P607" s="163"/>
      <c r="Q607" s="806"/>
      <c r="R607" s="897"/>
    </row>
    <row r="608" spans="1:17" s="101" customFormat="1" ht="18.75" customHeight="1">
      <c r="A608" s="621">
        <f t="shared" si="10"/>
        <v>40285.229166666955</v>
      </c>
      <c r="B608" s="693" t="s">
        <v>368</v>
      </c>
      <c r="C608" s="654"/>
      <c r="D608" s="322">
        <v>0</v>
      </c>
      <c r="E608" s="316"/>
      <c r="F608" s="317"/>
      <c r="G608" s="735"/>
      <c r="H608" s="619"/>
      <c r="I608" s="620"/>
      <c r="J608" s="331"/>
      <c r="K608" s="332"/>
      <c r="L608" s="333"/>
      <c r="M608" s="743"/>
      <c r="N608" s="807"/>
      <c r="O608" s="163"/>
      <c r="P608" s="163"/>
      <c r="Q608" s="806"/>
    </row>
    <row r="609" spans="1:17" s="101" customFormat="1" ht="18.75" customHeight="1">
      <c r="A609" s="621">
        <f t="shared" si="10"/>
        <v>40285.229166666955</v>
      </c>
      <c r="B609" s="903" t="s">
        <v>296</v>
      </c>
      <c r="C609" s="654"/>
      <c r="D609" s="322"/>
      <c r="E609" s="316"/>
      <c r="F609" s="317"/>
      <c r="G609" s="735"/>
      <c r="H609" s="619"/>
      <c r="I609" s="620"/>
      <c r="J609" s="331"/>
      <c r="K609" s="332"/>
      <c r="L609" s="333"/>
      <c r="M609" s="743"/>
      <c r="N609" s="807"/>
      <c r="O609" s="163"/>
      <c r="P609" s="163"/>
      <c r="Q609" s="806"/>
    </row>
    <row r="610" spans="1:17" s="101" customFormat="1" ht="34.5" customHeight="1">
      <c r="A610" s="621">
        <f t="shared" si="10"/>
        <v>40285.229166666955</v>
      </c>
      <c r="B610" s="693" t="s">
        <v>297</v>
      </c>
      <c r="C610" s="654"/>
      <c r="D610" s="322"/>
      <c r="E610" s="316"/>
      <c r="F610" s="317"/>
      <c r="G610" s="735"/>
      <c r="H610" s="619"/>
      <c r="I610" s="620"/>
      <c r="J610" s="331"/>
      <c r="K610" s="332"/>
      <c r="L610" s="333"/>
      <c r="M610" s="743"/>
      <c r="N610" s="807"/>
      <c r="O610" s="163"/>
      <c r="P610" s="163"/>
      <c r="Q610" s="806"/>
    </row>
    <row r="611" spans="1:17" s="101" customFormat="1" ht="31.5" customHeight="1">
      <c r="A611" s="621">
        <f t="shared" si="10"/>
        <v>40285.229166666955</v>
      </c>
      <c r="B611" s="693" t="s">
        <v>298</v>
      </c>
      <c r="C611" s="654"/>
      <c r="D611" s="322"/>
      <c r="E611" s="316"/>
      <c r="F611" s="317"/>
      <c r="G611" s="735"/>
      <c r="H611" s="619"/>
      <c r="I611" s="620"/>
      <c r="J611" s="331"/>
      <c r="K611" s="332"/>
      <c r="L611" s="333"/>
      <c r="M611" s="743"/>
      <c r="N611" s="807"/>
      <c r="O611" s="163"/>
      <c r="P611" s="163"/>
      <c r="Q611" s="806"/>
    </row>
    <row r="612" spans="1:17" s="101" customFormat="1" ht="30" customHeight="1">
      <c r="A612" s="621">
        <f t="shared" si="10"/>
        <v>40285.229166666955</v>
      </c>
      <c r="B612" s="693" t="s">
        <v>299</v>
      </c>
      <c r="C612" s="654"/>
      <c r="D612" s="322"/>
      <c r="E612" s="316"/>
      <c r="F612" s="317"/>
      <c r="G612" s="735"/>
      <c r="H612" s="619"/>
      <c r="I612" s="620"/>
      <c r="J612" s="331"/>
      <c r="K612" s="332"/>
      <c r="L612" s="333"/>
      <c r="M612" s="743"/>
      <c r="N612" s="807"/>
      <c r="O612" s="163"/>
      <c r="P612" s="163"/>
      <c r="Q612" s="806"/>
    </row>
    <row r="613" spans="1:17" s="101" customFormat="1" ht="18.75" customHeight="1">
      <c r="A613" s="621">
        <f t="shared" si="10"/>
        <v>40285.229166666955</v>
      </c>
      <c r="B613" s="693" t="s">
        <v>300</v>
      </c>
      <c r="C613" s="654"/>
      <c r="D613" s="322"/>
      <c r="E613" s="316"/>
      <c r="F613" s="317"/>
      <c r="G613" s="735"/>
      <c r="H613" s="619"/>
      <c r="I613" s="620"/>
      <c r="J613" s="331"/>
      <c r="K613" s="332"/>
      <c r="L613" s="333"/>
      <c r="M613" s="743"/>
      <c r="N613" s="807"/>
      <c r="O613" s="163"/>
      <c r="P613" s="163"/>
      <c r="Q613" s="806"/>
    </row>
    <row r="614" spans="1:17" s="101" customFormat="1" ht="18.75" customHeight="1">
      <c r="A614" s="621">
        <f t="shared" si="10"/>
        <v>40285.229166666955</v>
      </c>
      <c r="B614" s="693" t="s">
        <v>368</v>
      </c>
      <c r="C614" s="654">
        <v>0</v>
      </c>
      <c r="D614" s="322"/>
      <c r="E614" s="316"/>
      <c r="F614" s="317">
        <v>0</v>
      </c>
      <c r="G614" s="735"/>
      <c r="H614" s="619"/>
      <c r="I614" s="620"/>
      <c r="J614" s="331"/>
      <c r="K614" s="332"/>
      <c r="L614" s="333"/>
      <c r="M614" s="743"/>
      <c r="N614" s="807"/>
      <c r="O614" s="163"/>
      <c r="P614" s="163"/>
      <c r="Q614" s="806"/>
    </row>
    <row r="615" spans="1:17" s="101" customFormat="1" ht="18.75" customHeight="1">
      <c r="A615" s="621">
        <f t="shared" si="10"/>
        <v>40285.229166666955</v>
      </c>
      <c r="B615" s="908" t="s">
        <v>861</v>
      </c>
      <c r="C615" s="654"/>
      <c r="D615" s="322"/>
      <c r="E615" s="316"/>
      <c r="F615" s="317"/>
      <c r="G615" s="735"/>
      <c r="H615" s="619"/>
      <c r="I615" s="620"/>
      <c r="J615" s="331"/>
      <c r="K615" s="332"/>
      <c r="L615" s="333"/>
      <c r="M615" s="743"/>
      <c r="N615" s="807"/>
      <c r="O615" s="163"/>
      <c r="P615" s="163"/>
      <c r="Q615" s="806"/>
    </row>
    <row r="616" spans="1:17" s="101" customFormat="1" ht="18.75" customHeight="1">
      <c r="A616" s="913">
        <f t="shared" si="10"/>
        <v>40285.229166666955</v>
      </c>
      <c r="B616" s="909" t="s">
        <v>811</v>
      </c>
      <c r="C616" s="654">
        <v>0</v>
      </c>
      <c r="D616" s="322">
        <v>0.5</v>
      </c>
      <c r="E616" s="316"/>
      <c r="F616" s="317">
        <v>0</v>
      </c>
      <c r="G616" s="735"/>
      <c r="H616" s="619"/>
      <c r="I616" s="620"/>
      <c r="J616" s="331"/>
      <c r="K616" s="332"/>
      <c r="L616" s="333"/>
      <c r="M616" s="743"/>
      <c r="N616" s="807"/>
      <c r="O616" s="163"/>
      <c r="P616" s="163"/>
      <c r="Q616" s="806"/>
    </row>
    <row r="617" spans="1:17" s="101" customFormat="1" ht="18.75" customHeight="1">
      <c r="A617" s="913">
        <f t="shared" si="10"/>
        <v>40285.25000000029</v>
      </c>
      <c r="B617" s="909" t="s">
        <v>812</v>
      </c>
      <c r="C617" s="654">
        <v>0</v>
      </c>
      <c r="D617" s="322">
        <v>2.5</v>
      </c>
      <c r="E617" s="316"/>
      <c r="F617" s="317">
        <v>0</v>
      </c>
      <c r="G617" s="735"/>
      <c r="H617" s="619"/>
      <c r="I617" s="620"/>
      <c r="J617" s="331"/>
      <c r="K617" s="332"/>
      <c r="L617" s="333"/>
      <c r="M617" s="743"/>
      <c r="N617" s="807"/>
      <c r="O617" s="163"/>
      <c r="P617" s="163"/>
      <c r="Q617" s="806"/>
    </row>
    <row r="618" spans="1:17" s="101" customFormat="1" ht="18.75" customHeight="1">
      <c r="A618" s="913">
        <f t="shared" si="10"/>
        <v>40285.354166666955</v>
      </c>
      <c r="B618" s="909" t="s">
        <v>813</v>
      </c>
      <c r="C618" s="910">
        <v>0</v>
      </c>
      <c r="D618" s="911">
        <v>1</v>
      </c>
      <c r="E618" s="316"/>
      <c r="F618" s="317">
        <v>0</v>
      </c>
      <c r="G618" s="735"/>
      <c r="H618" s="619"/>
      <c r="I618" s="620"/>
      <c r="J618" s="331"/>
      <c r="K618" s="332"/>
      <c r="L618" s="333"/>
      <c r="M618" s="743"/>
      <c r="N618" s="807"/>
      <c r="O618" s="163"/>
      <c r="P618" s="163"/>
      <c r="Q618" s="806"/>
    </row>
    <row r="619" spans="1:17" s="101" customFormat="1" ht="18.75" customHeight="1">
      <c r="A619" s="913">
        <f t="shared" si="10"/>
        <v>40285.39583333362</v>
      </c>
      <c r="B619" s="909" t="s">
        <v>865</v>
      </c>
      <c r="C619" s="910">
        <v>0</v>
      </c>
      <c r="D619" s="911">
        <v>8</v>
      </c>
      <c r="E619" s="316"/>
      <c r="F619" s="317">
        <v>0</v>
      </c>
      <c r="G619" s="735"/>
      <c r="H619" s="619"/>
      <c r="I619" s="620"/>
      <c r="J619" s="331"/>
      <c r="K619" s="332"/>
      <c r="L619" s="333"/>
      <c r="M619" s="743"/>
      <c r="N619" s="807"/>
      <c r="O619" s="163"/>
      <c r="P619" s="163"/>
      <c r="Q619" s="806"/>
    </row>
    <row r="620" spans="1:17" s="101" customFormat="1" ht="18.75" customHeight="1">
      <c r="A620" s="913">
        <f t="shared" si="10"/>
        <v>40285.729166666955</v>
      </c>
      <c r="B620" s="909" t="s">
        <v>814</v>
      </c>
      <c r="C620" s="912">
        <v>0</v>
      </c>
      <c r="D620" s="907">
        <v>1.5</v>
      </c>
      <c r="E620" s="316"/>
      <c r="F620" s="317">
        <v>0</v>
      </c>
      <c r="G620" s="735"/>
      <c r="H620" s="619"/>
      <c r="I620" s="620"/>
      <c r="J620" s="331"/>
      <c r="K620" s="332"/>
      <c r="L620" s="333"/>
      <c r="M620" s="743"/>
      <c r="N620" s="807"/>
      <c r="O620" s="163"/>
      <c r="P620" s="163"/>
      <c r="Q620" s="806"/>
    </row>
    <row r="621" spans="1:17" s="101" customFormat="1" ht="18.75" customHeight="1">
      <c r="A621" s="913">
        <f t="shared" si="10"/>
        <v>40285.791666666955</v>
      </c>
      <c r="B621" s="909" t="s">
        <v>815</v>
      </c>
      <c r="C621" s="912">
        <v>0</v>
      </c>
      <c r="D621" s="907">
        <v>14</v>
      </c>
      <c r="E621" s="316"/>
      <c r="F621" s="317">
        <v>0</v>
      </c>
      <c r="G621" s="735"/>
      <c r="H621" s="619"/>
      <c r="I621" s="620"/>
      <c r="J621" s="331"/>
      <c r="K621" s="332"/>
      <c r="L621" s="333"/>
      <c r="M621" s="743"/>
      <c r="N621" s="807"/>
      <c r="O621" s="163"/>
      <c r="P621" s="163"/>
      <c r="Q621" s="806"/>
    </row>
    <row r="622" spans="1:17" s="101" customFormat="1" ht="18.75" customHeight="1">
      <c r="A622" s="913">
        <f t="shared" si="10"/>
        <v>40286.37500000029</v>
      </c>
      <c r="B622" s="909" t="s">
        <v>35</v>
      </c>
      <c r="C622" s="910">
        <v>0</v>
      </c>
      <c r="D622" s="911">
        <v>0.5</v>
      </c>
      <c r="E622" s="316"/>
      <c r="F622" s="317">
        <v>0</v>
      </c>
      <c r="G622" s="735"/>
      <c r="H622" s="619"/>
      <c r="I622" s="620"/>
      <c r="J622" s="331"/>
      <c r="K622" s="332"/>
      <c r="L622" s="333"/>
      <c r="M622" s="743"/>
      <c r="N622" s="807"/>
      <c r="O622" s="163"/>
      <c r="P622" s="163"/>
      <c r="Q622" s="806"/>
    </row>
    <row r="623" spans="1:17" s="101" customFormat="1" ht="18.75" customHeight="1">
      <c r="A623" s="913">
        <f t="shared" si="10"/>
        <v>40286.39583333363</v>
      </c>
      <c r="B623" s="909" t="s">
        <v>817</v>
      </c>
      <c r="C623" s="912">
        <v>0</v>
      </c>
      <c r="D623" s="907">
        <v>1</v>
      </c>
      <c r="E623" s="316"/>
      <c r="F623" s="317">
        <v>0</v>
      </c>
      <c r="G623" s="735"/>
      <c r="H623" s="619"/>
      <c r="I623" s="620"/>
      <c r="J623" s="331"/>
      <c r="K623" s="332"/>
      <c r="L623" s="333"/>
      <c r="M623" s="743"/>
      <c r="N623" s="807"/>
      <c r="O623" s="163"/>
      <c r="P623" s="163"/>
      <c r="Q623" s="806"/>
    </row>
    <row r="624" spans="1:17" s="101" customFormat="1" ht="18.75" customHeight="1">
      <c r="A624" s="913">
        <f t="shared" si="10"/>
        <v>40286.43750000029</v>
      </c>
      <c r="B624" s="909" t="s">
        <v>816</v>
      </c>
      <c r="C624" s="910">
        <v>0</v>
      </c>
      <c r="D624" s="911">
        <v>11</v>
      </c>
      <c r="E624" s="316"/>
      <c r="F624" s="317">
        <v>0</v>
      </c>
      <c r="G624" s="735"/>
      <c r="H624" s="619"/>
      <c r="I624" s="620"/>
      <c r="J624" s="331"/>
      <c r="K624" s="332"/>
      <c r="L624" s="333"/>
      <c r="M624" s="743"/>
      <c r="N624" s="807"/>
      <c r="O624" s="163"/>
      <c r="P624" s="163"/>
      <c r="Q624" s="806"/>
    </row>
    <row r="625" spans="1:17" s="101" customFormat="1" ht="24.75" customHeight="1">
      <c r="A625" s="913">
        <f t="shared" si="10"/>
        <v>40286.89583333363</v>
      </c>
      <c r="B625" s="693" t="s">
        <v>818</v>
      </c>
      <c r="C625" s="654"/>
      <c r="D625" s="322">
        <v>1</v>
      </c>
      <c r="E625" s="316"/>
      <c r="F625" s="317"/>
      <c r="G625" s="735"/>
      <c r="H625" s="619"/>
      <c r="I625" s="620"/>
      <c r="J625" s="331"/>
      <c r="K625" s="332"/>
      <c r="L625" s="333"/>
      <c r="M625" s="743"/>
      <c r="N625" s="807"/>
      <c r="O625" s="163"/>
      <c r="P625" s="163"/>
      <c r="Q625" s="806"/>
    </row>
    <row r="626" spans="1:17" s="101" customFormat="1" ht="24.75" customHeight="1">
      <c r="A626" s="621">
        <f t="shared" si="10"/>
        <v>40286.93750000029</v>
      </c>
      <c r="B626" s="693" t="s">
        <v>819</v>
      </c>
      <c r="C626" s="654">
        <v>0</v>
      </c>
      <c r="D626" s="322">
        <v>0.5</v>
      </c>
      <c r="E626" s="316"/>
      <c r="F626" s="317">
        <v>0</v>
      </c>
      <c r="G626" s="735"/>
      <c r="H626" s="619"/>
      <c r="I626" s="620"/>
      <c r="J626" s="331"/>
      <c r="K626" s="332"/>
      <c r="L626" s="333"/>
      <c r="M626" s="743"/>
      <c r="N626" s="807"/>
      <c r="O626" s="163"/>
      <c r="P626" s="163"/>
      <c r="Q626" s="806"/>
    </row>
    <row r="627" spans="1:17" s="101" customFormat="1" ht="24.75" customHeight="1">
      <c r="A627" s="621">
        <f t="shared" si="10"/>
        <v>40286.95833333363</v>
      </c>
      <c r="B627" s="693" t="s">
        <v>821</v>
      </c>
      <c r="C627" s="654">
        <v>0</v>
      </c>
      <c r="D627" s="322">
        <v>5</v>
      </c>
      <c r="E627" s="316"/>
      <c r="F627" s="317">
        <v>0</v>
      </c>
      <c r="G627" s="735"/>
      <c r="H627" s="619"/>
      <c r="I627" s="620"/>
      <c r="J627" s="331"/>
      <c r="K627" s="332"/>
      <c r="L627" s="333"/>
      <c r="M627" s="743"/>
      <c r="N627" s="807"/>
      <c r="O627" s="163"/>
      <c r="P627" s="163"/>
      <c r="Q627" s="806"/>
    </row>
    <row r="628" spans="1:17" s="101" customFormat="1" ht="24.75" customHeight="1">
      <c r="A628" s="621">
        <f t="shared" si="10"/>
        <v>40287.16666666696</v>
      </c>
      <c r="B628" s="693" t="s">
        <v>857</v>
      </c>
      <c r="C628" s="654">
        <v>0</v>
      </c>
      <c r="D628" s="322">
        <v>1</v>
      </c>
      <c r="E628" s="316"/>
      <c r="F628" s="317">
        <v>0</v>
      </c>
      <c r="G628" s="735"/>
      <c r="H628" s="619"/>
      <c r="I628" s="620"/>
      <c r="J628" s="331"/>
      <c r="K628" s="332"/>
      <c r="L628" s="333"/>
      <c r="M628" s="743"/>
      <c r="N628" s="807"/>
      <c r="O628" s="163"/>
      <c r="P628" s="163"/>
      <c r="Q628" s="806"/>
    </row>
    <row r="629" spans="1:17" s="101" customFormat="1" ht="25.5" customHeight="1">
      <c r="A629" s="621">
        <f t="shared" si="10"/>
        <v>40287.20833333363</v>
      </c>
      <c r="B629" s="693" t="s">
        <v>858</v>
      </c>
      <c r="C629" s="654">
        <v>0</v>
      </c>
      <c r="D629" s="322">
        <v>0.5</v>
      </c>
      <c r="E629" s="316"/>
      <c r="F629" s="317">
        <v>0</v>
      </c>
      <c r="G629" s="735"/>
      <c r="H629" s="619"/>
      <c r="I629" s="620"/>
      <c r="J629" s="331"/>
      <c r="K629" s="332"/>
      <c r="L629" s="333"/>
      <c r="M629" s="743"/>
      <c r="N629" s="807"/>
      <c r="O629" s="163"/>
      <c r="P629" s="163"/>
      <c r="Q629" s="806"/>
    </row>
    <row r="630" spans="1:17" s="101" customFormat="1" ht="25.5" customHeight="1">
      <c r="A630" s="621">
        <f t="shared" si="10"/>
        <v>40287.22916666696</v>
      </c>
      <c r="B630" s="693" t="s">
        <v>859</v>
      </c>
      <c r="C630" s="654">
        <v>0</v>
      </c>
      <c r="D630" s="322">
        <v>2</v>
      </c>
      <c r="E630" s="316"/>
      <c r="F630" s="317">
        <v>0</v>
      </c>
      <c r="G630" s="735"/>
      <c r="H630" s="619"/>
      <c r="I630" s="620"/>
      <c r="J630" s="331"/>
      <c r="K630" s="332"/>
      <c r="L630" s="333"/>
      <c r="M630" s="743"/>
      <c r="N630" s="807"/>
      <c r="O630" s="163"/>
      <c r="P630" s="163"/>
      <c r="Q630" s="806"/>
    </row>
    <row r="631" spans="1:17" s="101" customFormat="1" ht="25.5" customHeight="1">
      <c r="A631" s="621">
        <f t="shared" si="10"/>
        <v>40287.3125000003</v>
      </c>
      <c r="B631" s="693" t="s">
        <v>820</v>
      </c>
      <c r="C631" s="654">
        <v>0</v>
      </c>
      <c r="D631" s="322">
        <v>0.5</v>
      </c>
      <c r="E631" s="316"/>
      <c r="F631" s="317">
        <v>0</v>
      </c>
      <c r="G631" s="735"/>
      <c r="H631" s="619"/>
      <c r="I631" s="620"/>
      <c r="J631" s="331"/>
      <c r="K631" s="332"/>
      <c r="L631" s="333"/>
      <c r="M631" s="743"/>
      <c r="N631" s="807"/>
      <c r="O631" s="163"/>
      <c r="P631" s="163"/>
      <c r="Q631" s="806"/>
    </row>
    <row r="632" spans="1:17" s="101" customFormat="1" ht="25.5" customHeight="1">
      <c r="A632" s="621">
        <f t="shared" si="10"/>
        <v>40287.333333333634</v>
      </c>
      <c r="B632" s="693"/>
      <c r="C632" s="654">
        <v>0</v>
      </c>
      <c r="D632" s="322"/>
      <c r="E632" s="316"/>
      <c r="F632" s="317">
        <v>0</v>
      </c>
      <c r="G632" s="735"/>
      <c r="H632" s="619"/>
      <c r="I632" s="620"/>
      <c r="J632" s="331"/>
      <c r="K632" s="332"/>
      <c r="L632" s="333"/>
      <c r="M632" s="743"/>
      <c r="N632" s="807"/>
      <c r="O632" s="163"/>
      <c r="P632" s="163"/>
      <c r="Q632" s="806"/>
    </row>
    <row r="633" spans="1:17" s="101" customFormat="1" ht="25.5" customHeight="1">
      <c r="A633" s="621">
        <f t="shared" si="10"/>
        <v>40287.333333333634</v>
      </c>
      <c r="B633" s="908" t="s">
        <v>860</v>
      </c>
      <c r="C633" s="654">
        <v>0</v>
      </c>
      <c r="D633" s="322"/>
      <c r="E633" s="316"/>
      <c r="F633" s="317">
        <v>0</v>
      </c>
      <c r="G633" s="735"/>
      <c r="H633" s="619"/>
      <c r="I633" s="620"/>
      <c r="J633" s="331"/>
      <c r="K633" s="332"/>
      <c r="L633" s="333"/>
      <c r="M633" s="743"/>
      <c r="N633" s="807"/>
      <c r="O633" s="163"/>
      <c r="P633" s="163"/>
      <c r="Q633" s="806"/>
    </row>
    <row r="634" spans="1:17" s="101" customFormat="1" ht="28.5" customHeight="1">
      <c r="A634" s="621">
        <f t="shared" si="10"/>
        <v>40287.333333333634</v>
      </c>
      <c r="B634" s="693" t="s">
        <v>301</v>
      </c>
      <c r="C634" s="654"/>
      <c r="D634" s="322">
        <v>1</v>
      </c>
      <c r="E634" s="316"/>
      <c r="F634" s="317"/>
      <c r="G634" s="735"/>
      <c r="H634" s="619"/>
      <c r="I634" s="620"/>
      <c r="J634" s="331"/>
      <c r="K634" s="332"/>
      <c r="L634" s="333"/>
      <c r="M634" s="743"/>
      <c r="N634" s="807"/>
      <c r="O634" s="163"/>
      <c r="P634" s="163"/>
      <c r="Q634" s="806"/>
    </row>
    <row r="635" spans="1:17" s="101" customFormat="1" ht="46.5" customHeight="1">
      <c r="A635" s="621">
        <f t="shared" si="10"/>
        <v>40287.3750000003</v>
      </c>
      <c r="B635" s="693" t="s">
        <v>302</v>
      </c>
      <c r="C635" s="654">
        <v>0</v>
      </c>
      <c r="D635" s="322">
        <v>12.5</v>
      </c>
      <c r="E635" s="316"/>
      <c r="F635" s="317">
        <v>0</v>
      </c>
      <c r="G635" s="735"/>
      <c r="H635" s="619"/>
      <c r="I635" s="620"/>
      <c r="J635" s="331"/>
      <c r="K635" s="332"/>
      <c r="L635" s="333"/>
      <c r="M635" s="743"/>
      <c r="N635" s="807"/>
      <c r="O635" s="163"/>
      <c r="P635" s="163"/>
      <c r="Q635" s="806"/>
    </row>
    <row r="636" spans="1:17" s="101" customFormat="1" ht="18.75" customHeight="1">
      <c r="A636" s="621">
        <f t="shared" si="10"/>
        <v>40287.895833333634</v>
      </c>
      <c r="B636" s="693" t="s">
        <v>303</v>
      </c>
      <c r="C636" s="654">
        <v>0</v>
      </c>
      <c r="D636" s="322">
        <v>1.5</v>
      </c>
      <c r="E636" s="316"/>
      <c r="F636" s="317">
        <v>0</v>
      </c>
      <c r="G636" s="735"/>
      <c r="H636" s="619"/>
      <c r="I636" s="620"/>
      <c r="J636" s="331"/>
      <c r="K636" s="332"/>
      <c r="L636" s="333"/>
      <c r="M636" s="743"/>
      <c r="N636" s="807"/>
      <c r="O636" s="163"/>
      <c r="P636" s="163"/>
      <c r="Q636" s="806"/>
    </row>
    <row r="637" spans="1:17" s="101" customFormat="1" ht="26.25" customHeight="1">
      <c r="A637" s="621">
        <f t="shared" si="10"/>
        <v>40287.958333333634</v>
      </c>
      <c r="B637" s="693" t="s">
        <v>304</v>
      </c>
      <c r="C637" s="654">
        <v>0</v>
      </c>
      <c r="D637" s="322">
        <v>8</v>
      </c>
      <c r="E637" s="316"/>
      <c r="F637" s="317">
        <v>0</v>
      </c>
      <c r="G637" s="735"/>
      <c r="H637" s="619"/>
      <c r="I637" s="620"/>
      <c r="J637" s="331"/>
      <c r="K637" s="332"/>
      <c r="L637" s="333"/>
      <c r="M637" s="743"/>
      <c r="N637" s="807"/>
      <c r="O637" s="163"/>
      <c r="P637" s="163"/>
      <c r="Q637" s="806"/>
    </row>
    <row r="638" spans="1:17" s="101" customFormat="1" ht="48.75" customHeight="1">
      <c r="A638" s="621">
        <f t="shared" si="10"/>
        <v>40288.29166666697</v>
      </c>
      <c r="B638" s="693" t="s">
        <v>305</v>
      </c>
      <c r="C638" s="654">
        <v>0</v>
      </c>
      <c r="D638" s="322">
        <v>5</v>
      </c>
      <c r="E638" s="316"/>
      <c r="F638" s="317">
        <v>0</v>
      </c>
      <c r="G638" s="735"/>
      <c r="H638" s="619"/>
      <c r="I638" s="620"/>
      <c r="J638" s="331"/>
      <c r="K638" s="332"/>
      <c r="L638" s="333"/>
      <c r="M638" s="743"/>
      <c r="N638" s="807"/>
      <c r="O638" s="163"/>
      <c r="P638" s="163"/>
      <c r="Q638" s="806"/>
    </row>
    <row r="639" spans="1:17" s="101" customFormat="1" ht="18.75" customHeight="1">
      <c r="A639" s="621">
        <f t="shared" si="10"/>
        <v>40288.500000000306</v>
      </c>
      <c r="B639" s="693" t="s">
        <v>306</v>
      </c>
      <c r="C639" s="654">
        <v>0</v>
      </c>
      <c r="D639" s="322">
        <v>4</v>
      </c>
      <c r="E639" s="316"/>
      <c r="F639" s="317">
        <v>0</v>
      </c>
      <c r="G639" s="735"/>
      <c r="H639" s="619"/>
      <c r="I639" s="620"/>
      <c r="J639" s="331"/>
      <c r="K639" s="332"/>
      <c r="L639" s="333"/>
      <c r="M639" s="743"/>
      <c r="N639" s="807"/>
      <c r="O639" s="163"/>
      <c r="P639" s="163"/>
      <c r="Q639" s="806"/>
    </row>
    <row r="640" spans="1:17" s="101" customFormat="1" ht="34.5" customHeight="1">
      <c r="A640" s="621">
        <f t="shared" si="10"/>
        <v>40288.66666666697</v>
      </c>
      <c r="B640" s="693" t="s">
        <v>307</v>
      </c>
      <c r="C640" s="654">
        <v>0</v>
      </c>
      <c r="D640" s="322">
        <v>9</v>
      </c>
      <c r="E640" s="316"/>
      <c r="F640" s="317">
        <v>0</v>
      </c>
      <c r="G640" s="735"/>
      <c r="H640" s="619"/>
      <c r="I640" s="620"/>
      <c r="J640" s="331"/>
      <c r="K640" s="332"/>
      <c r="L640" s="333"/>
      <c r="M640" s="743"/>
      <c r="N640" s="807"/>
      <c r="O640" s="163"/>
      <c r="P640" s="163"/>
      <c r="Q640" s="806"/>
    </row>
    <row r="641" spans="1:17" s="101" customFormat="1" ht="30" customHeight="1">
      <c r="A641" s="621">
        <f t="shared" si="10"/>
        <v>40289.04166666697</v>
      </c>
      <c r="B641" s="693" t="s">
        <v>308</v>
      </c>
      <c r="C641" s="654"/>
      <c r="D641" s="322">
        <v>1</v>
      </c>
      <c r="E641" s="316"/>
      <c r="F641" s="317"/>
      <c r="G641" s="735"/>
      <c r="H641" s="619"/>
      <c r="I641" s="620"/>
      <c r="J641" s="331"/>
      <c r="K641" s="332"/>
      <c r="L641" s="333"/>
      <c r="M641" s="743"/>
      <c r="N641" s="807"/>
      <c r="O641" s="163"/>
      <c r="P641" s="163"/>
      <c r="Q641" s="806"/>
    </row>
    <row r="642" spans="1:17" s="101" customFormat="1" ht="37.5" customHeight="1">
      <c r="A642" s="621">
        <f t="shared" si="10"/>
        <v>40289.083333333634</v>
      </c>
      <c r="B642" s="693" t="s">
        <v>309</v>
      </c>
      <c r="C642" s="654"/>
      <c r="D642" s="322">
        <v>5</v>
      </c>
      <c r="E642" s="316"/>
      <c r="F642" s="317"/>
      <c r="G642" s="735"/>
      <c r="H642" s="619"/>
      <c r="I642" s="620"/>
      <c r="J642" s="331"/>
      <c r="K642" s="332"/>
      <c r="L642" s="333"/>
      <c r="M642" s="743"/>
      <c r="N642" s="842"/>
      <c r="O642" s="163"/>
      <c r="P642" s="163"/>
      <c r="Q642" s="806"/>
    </row>
    <row r="643" spans="1:17" s="101" customFormat="1" ht="38.25" customHeight="1">
      <c r="A643" s="621">
        <f t="shared" si="10"/>
        <v>40289.29166666697</v>
      </c>
      <c r="B643" s="693" t="s">
        <v>310</v>
      </c>
      <c r="C643" s="654"/>
      <c r="D643" s="322">
        <v>2</v>
      </c>
      <c r="E643" s="316"/>
      <c r="F643" s="317"/>
      <c r="G643" s="735"/>
      <c r="H643" s="619"/>
      <c r="I643" s="620"/>
      <c r="J643" s="331"/>
      <c r="K643" s="332"/>
      <c r="L643" s="333"/>
      <c r="M643" s="743"/>
      <c r="N643" s="843"/>
      <c r="O643" s="163"/>
      <c r="P643" s="163"/>
      <c r="Q643" s="806"/>
    </row>
    <row r="644" spans="1:17" s="101" customFormat="1" ht="18.75" customHeight="1">
      <c r="A644" s="621">
        <f t="shared" si="10"/>
        <v>40289.375000000306</v>
      </c>
      <c r="B644" s="693" t="s">
        <v>311</v>
      </c>
      <c r="C644" s="654"/>
      <c r="D644" s="322">
        <v>2</v>
      </c>
      <c r="E644" s="316"/>
      <c r="F644" s="317"/>
      <c r="G644" s="735"/>
      <c r="H644" s="619"/>
      <c r="I644" s="620"/>
      <c r="J644" s="331"/>
      <c r="K644" s="332"/>
      <c r="L644" s="333"/>
      <c r="M644" s="743"/>
      <c r="N644" s="843"/>
      <c r="O644" s="163"/>
      <c r="P644" s="163"/>
      <c r="Q644" s="806"/>
    </row>
    <row r="645" spans="1:17" s="101" customFormat="1" ht="21.75" customHeight="1">
      <c r="A645" s="621">
        <f t="shared" si="10"/>
        <v>40289.45833333364</v>
      </c>
      <c r="B645" s="693" t="s">
        <v>312</v>
      </c>
      <c r="C645" s="654"/>
      <c r="D645" s="322">
        <v>8</v>
      </c>
      <c r="E645" s="316"/>
      <c r="F645" s="317"/>
      <c r="G645" s="735"/>
      <c r="H645" s="619"/>
      <c r="I645" s="620"/>
      <c r="J645" s="331"/>
      <c r="K645" s="332"/>
      <c r="L645" s="333"/>
      <c r="M645" s="743"/>
      <c r="N645" s="843"/>
      <c r="O645" s="163"/>
      <c r="P645" s="163"/>
      <c r="Q645" s="806"/>
    </row>
    <row r="646" spans="1:17" s="101" customFormat="1" ht="21.75" customHeight="1">
      <c r="A646" s="621">
        <f t="shared" si="10"/>
        <v>40289.79166666698</v>
      </c>
      <c r="B646" s="908" t="s">
        <v>845</v>
      </c>
      <c r="C646" s="654">
        <v>0</v>
      </c>
      <c r="D646" s="322"/>
      <c r="E646" s="316"/>
      <c r="F646" s="317">
        <v>0</v>
      </c>
      <c r="G646" s="735"/>
      <c r="H646" s="619"/>
      <c r="I646" s="620"/>
      <c r="J646" s="331"/>
      <c r="K646" s="332"/>
      <c r="L646" s="333"/>
      <c r="M646" s="743"/>
      <c r="N646" s="843"/>
      <c r="O646" s="163"/>
      <c r="P646" s="163"/>
      <c r="Q646" s="806"/>
    </row>
    <row r="647" spans="1:17" s="101" customFormat="1" ht="21.75" customHeight="1">
      <c r="A647" s="621">
        <f t="shared" si="10"/>
        <v>40289.79166666698</v>
      </c>
      <c r="B647" s="693" t="s">
        <v>846</v>
      </c>
      <c r="C647" s="654">
        <v>0</v>
      </c>
      <c r="D647" s="322">
        <v>0.5</v>
      </c>
      <c r="E647" s="316"/>
      <c r="F647" s="317">
        <v>0</v>
      </c>
      <c r="G647" s="735"/>
      <c r="H647" s="619"/>
      <c r="I647" s="620"/>
      <c r="J647" s="331"/>
      <c r="K647" s="332"/>
      <c r="L647" s="333"/>
      <c r="M647" s="743"/>
      <c r="N647" s="843"/>
      <c r="O647" s="163"/>
      <c r="P647" s="163"/>
      <c r="Q647" s="806"/>
    </row>
    <row r="648" spans="1:17" s="101" customFormat="1" ht="21.75" customHeight="1">
      <c r="A648" s="621">
        <f t="shared" si="10"/>
        <v>40289.81250000031</v>
      </c>
      <c r="B648" s="693" t="s">
        <v>295</v>
      </c>
      <c r="C648" s="654">
        <v>0</v>
      </c>
      <c r="D648" s="322">
        <v>1.5</v>
      </c>
      <c r="E648" s="316"/>
      <c r="F648" s="317">
        <v>0</v>
      </c>
      <c r="G648" s="735"/>
      <c r="H648" s="619"/>
      <c r="I648" s="620"/>
      <c r="J648" s="331"/>
      <c r="K648" s="332"/>
      <c r="L648" s="333"/>
      <c r="M648" s="743"/>
      <c r="N648" s="843"/>
      <c r="O648" s="163"/>
      <c r="P648" s="163"/>
      <c r="Q648" s="806"/>
    </row>
    <row r="649" spans="1:17" s="101" customFormat="1" ht="21.75" customHeight="1">
      <c r="A649" s="621">
        <f t="shared" si="10"/>
        <v>40289.87500000031</v>
      </c>
      <c r="B649" s="693" t="s">
        <v>847</v>
      </c>
      <c r="C649" s="654">
        <v>0</v>
      </c>
      <c r="D649" s="322">
        <v>8</v>
      </c>
      <c r="E649" s="316"/>
      <c r="F649" s="317">
        <v>0</v>
      </c>
      <c r="G649" s="735"/>
      <c r="H649" s="619"/>
      <c r="I649" s="620"/>
      <c r="J649" s="331"/>
      <c r="K649" s="332"/>
      <c r="L649" s="333"/>
      <c r="M649" s="743"/>
      <c r="N649" s="843"/>
      <c r="O649" s="163"/>
      <c r="P649" s="163"/>
      <c r="Q649" s="806"/>
    </row>
    <row r="650" spans="1:17" s="101" customFormat="1" ht="21.75" customHeight="1">
      <c r="A650" s="621">
        <f t="shared" si="10"/>
        <v>40290.20833333365</v>
      </c>
      <c r="B650" s="693" t="s">
        <v>848</v>
      </c>
      <c r="C650" s="654">
        <v>0</v>
      </c>
      <c r="D650" s="322">
        <v>0.5</v>
      </c>
      <c r="E650" s="316"/>
      <c r="F650" s="317">
        <v>0</v>
      </c>
      <c r="G650" s="735"/>
      <c r="H650" s="619"/>
      <c r="I650" s="620"/>
      <c r="J650" s="331"/>
      <c r="K650" s="332"/>
      <c r="L650" s="333"/>
      <c r="M650" s="743"/>
      <c r="N650" s="843"/>
      <c r="O650" s="163"/>
      <c r="P650" s="163"/>
      <c r="Q650" s="806"/>
    </row>
    <row r="651" spans="1:17" s="101" customFormat="1" ht="21.75" customHeight="1">
      <c r="A651" s="621">
        <f t="shared" si="10"/>
        <v>40290.229166666984</v>
      </c>
      <c r="B651" s="693" t="s">
        <v>849</v>
      </c>
      <c r="C651" s="654">
        <v>0</v>
      </c>
      <c r="D651" s="322">
        <v>1.5</v>
      </c>
      <c r="E651" s="316"/>
      <c r="F651" s="317">
        <v>0</v>
      </c>
      <c r="G651" s="735"/>
      <c r="H651" s="619"/>
      <c r="I651" s="620"/>
      <c r="J651" s="331"/>
      <c r="K651" s="332"/>
      <c r="L651" s="333"/>
      <c r="M651" s="743"/>
      <c r="N651" s="843"/>
      <c r="O651" s="163"/>
      <c r="P651" s="163"/>
      <c r="Q651" s="806"/>
    </row>
    <row r="652" spans="1:17" s="101" customFormat="1" ht="21.75" customHeight="1">
      <c r="A652" s="621">
        <f t="shared" si="10"/>
        <v>40290.291666666984</v>
      </c>
      <c r="B652" s="693" t="s">
        <v>850</v>
      </c>
      <c r="C652" s="654">
        <v>0</v>
      </c>
      <c r="D652" s="322">
        <v>0.5</v>
      </c>
      <c r="E652" s="316"/>
      <c r="F652" s="317">
        <v>0</v>
      </c>
      <c r="G652" s="735"/>
      <c r="H652" s="619"/>
      <c r="I652" s="620"/>
      <c r="J652" s="331"/>
      <c r="K652" s="332"/>
      <c r="L652" s="333"/>
      <c r="M652" s="743"/>
      <c r="N652" s="843"/>
      <c r="O652" s="163"/>
      <c r="P652" s="163"/>
      <c r="Q652" s="806"/>
    </row>
    <row r="653" spans="1:17" s="101" customFormat="1" ht="21.75" customHeight="1">
      <c r="A653" s="621">
        <f t="shared" si="10"/>
        <v>40290.31250000032</v>
      </c>
      <c r="B653" s="693"/>
      <c r="C653" s="654">
        <v>0</v>
      </c>
      <c r="D653" s="322"/>
      <c r="E653" s="316"/>
      <c r="F653" s="317">
        <v>0</v>
      </c>
      <c r="G653" s="735"/>
      <c r="H653" s="619"/>
      <c r="I653" s="620"/>
      <c r="J653" s="331"/>
      <c r="K653" s="332"/>
      <c r="L653" s="333"/>
      <c r="M653" s="743"/>
      <c r="N653" s="843"/>
      <c r="O653" s="163"/>
      <c r="P653" s="163"/>
      <c r="Q653" s="806"/>
    </row>
    <row r="654" spans="1:17" s="101" customFormat="1" ht="18.75" customHeight="1">
      <c r="A654" s="621">
        <f t="shared" si="10"/>
        <v>40290.31250000032</v>
      </c>
      <c r="B654" s="713" t="s">
        <v>313</v>
      </c>
      <c r="C654" s="654"/>
      <c r="D654" s="322"/>
      <c r="E654" s="316"/>
      <c r="F654" s="317"/>
      <c r="G654" s="735"/>
      <c r="H654" s="619"/>
      <c r="I654" s="620"/>
      <c r="J654" s="331"/>
      <c r="K654" s="332"/>
      <c r="L654" s="333"/>
      <c r="M654" s="743"/>
      <c r="N654" s="843"/>
      <c r="O654" s="163"/>
      <c r="P654" s="163"/>
      <c r="Q654" s="806"/>
    </row>
    <row r="655" spans="1:17" s="101" customFormat="1" ht="18.75" customHeight="1">
      <c r="A655" s="621">
        <f t="shared" si="10"/>
        <v>40290.31250000032</v>
      </c>
      <c r="B655" s="693" t="s">
        <v>822</v>
      </c>
      <c r="C655" s="654">
        <v>0</v>
      </c>
      <c r="D655" s="322">
        <v>1</v>
      </c>
      <c r="E655" s="316"/>
      <c r="F655" s="317">
        <v>0</v>
      </c>
      <c r="G655" s="735"/>
      <c r="H655" s="619"/>
      <c r="I655" s="620"/>
      <c r="J655" s="331"/>
      <c r="K655" s="332"/>
      <c r="L655" s="333"/>
      <c r="M655" s="743"/>
      <c r="N655" s="843"/>
      <c r="O655" s="163"/>
      <c r="P655" s="163"/>
      <c r="Q655" s="806"/>
    </row>
    <row r="656" spans="1:17" s="101" customFormat="1" ht="18.75" customHeight="1">
      <c r="A656" s="621">
        <f t="shared" si="10"/>
        <v>40290.354166666984</v>
      </c>
      <c r="B656" s="693" t="s">
        <v>823</v>
      </c>
      <c r="C656" s="654">
        <v>0</v>
      </c>
      <c r="D656" s="322"/>
      <c r="E656" s="316"/>
      <c r="F656" s="317">
        <v>0</v>
      </c>
      <c r="G656" s="735"/>
      <c r="H656" s="619"/>
      <c r="I656" s="620"/>
      <c r="J656" s="331"/>
      <c r="K656" s="332"/>
      <c r="L656" s="333"/>
      <c r="M656" s="743"/>
      <c r="N656" s="843"/>
      <c r="O656" s="163"/>
      <c r="P656" s="163"/>
      <c r="Q656" s="806"/>
    </row>
    <row r="657" spans="1:17" s="101" customFormat="1" ht="18.75" customHeight="1">
      <c r="A657" s="621">
        <f t="shared" si="10"/>
        <v>40290.354166666984</v>
      </c>
      <c r="B657" s="693" t="s">
        <v>844</v>
      </c>
      <c r="C657" s="654">
        <v>0</v>
      </c>
      <c r="D657" s="322"/>
      <c r="E657" s="316"/>
      <c r="F657" s="317">
        <v>0</v>
      </c>
      <c r="G657" s="735"/>
      <c r="H657" s="619"/>
      <c r="I657" s="620"/>
      <c r="J657" s="331"/>
      <c r="K657" s="332"/>
      <c r="L657" s="333"/>
      <c r="M657" s="743"/>
      <c r="N657" s="843"/>
      <c r="O657" s="163"/>
      <c r="P657" s="163"/>
      <c r="Q657" s="806"/>
    </row>
    <row r="658" spans="1:17" s="101" customFormat="1" ht="18.75" customHeight="1">
      <c r="A658" s="621">
        <f t="shared" si="10"/>
        <v>40290.354166666984</v>
      </c>
      <c r="B658" s="693"/>
      <c r="C658" s="654">
        <v>0</v>
      </c>
      <c r="D658" s="322"/>
      <c r="E658" s="316"/>
      <c r="F658" s="317">
        <v>0</v>
      </c>
      <c r="G658" s="735"/>
      <c r="H658" s="619"/>
      <c r="I658" s="620"/>
      <c r="J658" s="331"/>
      <c r="K658" s="332"/>
      <c r="L658" s="333"/>
      <c r="M658" s="743"/>
      <c r="N658" s="843"/>
      <c r="O658" s="163"/>
      <c r="P658" s="163"/>
      <c r="Q658" s="806"/>
    </row>
    <row r="659" spans="1:17" s="101" customFormat="1" ht="18.75" customHeight="1">
      <c r="A659" s="621">
        <f t="shared" si="10"/>
        <v>40290.354166666984</v>
      </c>
      <c r="B659" s="693" t="s">
        <v>314</v>
      </c>
      <c r="C659" s="654"/>
      <c r="D659" s="322"/>
      <c r="E659" s="316"/>
      <c r="F659" s="317"/>
      <c r="G659" s="735"/>
      <c r="H659" s="619"/>
      <c r="I659" s="620"/>
      <c r="J659" s="331"/>
      <c r="K659" s="332"/>
      <c r="L659" s="333"/>
      <c r="M659" s="743"/>
      <c r="N659" s="843"/>
      <c r="O659" s="163"/>
      <c r="P659" s="163"/>
      <c r="Q659" s="806"/>
    </row>
    <row r="660" spans="1:17" s="101" customFormat="1" ht="30.75" customHeight="1">
      <c r="A660" s="621">
        <f t="shared" si="10"/>
        <v>40290.354166666984</v>
      </c>
      <c r="B660" s="693" t="s">
        <v>315</v>
      </c>
      <c r="C660" s="654"/>
      <c r="D660" s="322">
        <v>10</v>
      </c>
      <c r="E660" s="316"/>
      <c r="F660" s="317"/>
      <c r="G660" s="735"/>
      <c r="H660" s="619"/>
      <c r="I660" s="620"/>
      <c r="J660" s="331"/>
      <c r="K660" s="332"/>
      <c r="L660" s="333"/>
      <c r="M660" s="743"/>
      <c r="N660" s="843"/>
      <c r="O660" s="163"/>
      <c r="P660" s="163"/>
      <c r="Q660" s="806"/>
    </row>
    <row r="661" spans="1:17" s="101" customFormat="1" ht="18.75" customHeight="1">
      <c r="A661" s="621">
        <f t="shared" si="10"/>
        <v>40290.77083333365</v>
      </c>
      <c r="B661" s="693" t="s">
        <v>316</v>
      </c>
      <c r="C661" s="654"/>
      <c r="D661" s="322">
        <v>20</v>
      </c>
      <c r="E661" s="316"/>
      <c r="F661" s="317"/>
      <c r="G661" s="735"/>
      <c r="H661" s="619"/>
      <c r="I661" s="620"/>
      <c r="J661" s="331"/>
      <c r="K661" s="332"/>
      <c r="L661" s="333"/>
      <c r="M661" s="743"/>
      <c r="N661" s="843"/>
      <c r="O661" s="163"/>
      <c r="P661" s="163"/>
      <c r="Q661" s="806"/>
    </row>
    <row r="662" spans="1:17" s="101" customFormat="1" ht="28.5" customHeight="1">
      <c r="A662" s="621">
        <f t="shared" si="10"/>
        <v>40291.604166666984</v>
      </c>
      <c r="B662" s="693" t="s">
        <v>458</v>
      </c>
      <c r="C662" s="654"/>
      <c r="D662" s="322">
        <v>6.5</v>
      </c>
      <c r="E662" s="316"/>
      <c r="F662" s="317"/>
      <c r="G662" s="735"/>
      <c r="H662" s="619"/>
      <c r="I662" s="620"/>
      <c r="J662" s="331"/>
      <c r="K662" s="332"/>
      <c r="L662" s="333"/>
      <c r="M662" s="743"/>
      <c r="N662" s="843"/>
      <c r="O662" s="163"/>
      <c r="P662" s="163"/>
      <c r="Q662" s="806"/>
    </row>
    <row r="663" spans="1:17" s="101" customFormat="1" ht="27" customHeight="1">
      <c r="A663" s="621">
        <f t="shared" si="10"/>
        <v>40291.87500000032</v>
      </c>
      <c r="B663" s="693" t="s">
        <v>808</v>
      </c>
      <c r="C663" s="654"/>
      <c r="D663" s="322">
        <v>72</v>
      </c>
      <c r="E663" s="316"/>
      <c r="F663" s="317"/>
      <c r="G663" s="735"/>
      <c r="H663" s="619"/>
      <c r="I663" s="620"/>
      <c r="J663" s="331"/>
      <c r="K663" s="332"/>
      <c r="L663" s="333"/>
      <c r="M663" s="743"/>
      <c r="N663" s="843"/>
      <c r="O663" s="163"/>
      <c r="P663" s="163"/>
      <c r="Q663" s="806"/>
    </row>
    <row r="664" spans="1:17" s="101" customFormat="1" ht="18.75" customHeight="1">
      <c r="A664" s="621">
        <f t="shared" si="10"/>
        <v>40294.87500000032</v>
      </c>
      <c r="B664" s="693" t="s">
        <v>780</v>
      </c>
      <c r="C664" s="654"/>
      <c r="D664" s="322">
        <v>24</v>
      </c>
      <c r="E664" s="316"/>
      <c r="F664" s="317"/>
      <c r="G664" s="735"/>
      <c r="H664" s="619"/>
      <c r="I664" s="620"/>
      <c r="J664" s="331"/>
      <c r="K664" s="332"/>
      <c r="L664" s="333"/>
      <c r="M664" s="743"/>
      <c r="N664" s="843"/>
      <c r="O664" s="163"/>
      <c r="P664" s="163"/>
      <c r="Q664" s="806"/>
    </row>
    <row r="665" spans="1:17" s="101" customFormat="1" ht="18.75" customHeight="1">
      <c r="A665" s="621">
        <f t="shared" si="10"/>
        <v>40295.87500000032</v>
      </c>
      <c r="B665" s="693"/>
      <c r="C665" s="654"/>
      <c r="D665" s="322"/>
      <c r="E665" s="316"/>
      <c r="F665" s="317"/>
      <c r="G665" s="735"/>
      <c r="H665" s="619"/>
      <c r="I665" s="620"/>
      <c r="J665" s="331"/>
      <c r="K665" s="332"/>
      <c r="L665" s="333"/>
      <c r="M665" s="743"/>
      <c r="N665" s="843"/>
      <c r="O665" s="163"/>
      <c r="P665" s="163"/>
      <c r="Q665" s="806"/>
    </row>
    <row r="666" spans="1:17" s="101" customFormat="1" ht="18.75" customHeight="1">
      <c r="A666" s="621">
        <f t="shared" si="10"/>
        <v>40295.87500000032</v>
      </c>
      <c r="B666" s="693"/>
      <c r="C666" s="654"/>
      <c r="D666" s="322"/>
      <c r="E666" s="316"/>
      <c r="F666" s="317"/>
      <c r="G666" s="735"/>
      <c r="H666" s="619"/>
      <c r="I666" s="620"/>
      <c r="J666" s="331"/>
      <c r="K666" s="332"/>
      <c r="L666" s="333"/>
      <c r="M666" s="743"/>
      <c r="N666" s="843"/>
      <c r="O666" s="163"/>
      <c r="P666" s="163"/>
      <c r="Q666" s="806"/>
    </row>
    <row r="667" spans="1:17" s="101" customFormat="1" ht="18.75" customHeight="1">
      <c r="A667" s="621">
        <f t="shared" si="10"/>
        <v>40295.87500000032</v>
      </c>
      <c r="B667" s="693"/>
      <c r="C667" s="654"/>
      <c r="D667" s="322"/>
      <c r="E667" s="316"/>
      <c r="F667" s="317"/>
      <c r="G667" s="735"/>
      <c r="H667" s="619"/>
      <c r="I667" s="620"/>
      <c r="J667" s="331"/>
      <c r="K667" s="332"/>
      <c r="L667" s="333"/>
      <c r="M667" s="743"/>
      <c r="N667" s="843"/>
      <c r="O667" s="163"/>
      <c r="P667" s="163"/>
      <c r="Q667" s="806"/>
    </row>
    <row r="668" spans="1:17" s="101" customFormat="1" ht="18.75" customHeight="1">
      <c r="A668" s="621">
        <f t="shared" si="10"/>
        <v>40295.87500000032</v>
      </c>
      <c r="B668" s="693"/>
      <c r="C668" s="654"/>
      <c r="D668" s="322"/>
      <c r="E668" s="316"/>
      <c r="F668" s="317"/>
      <c r="G668" s="735"/>
      <c r="H668" s="619"/>
      <c r="I668" s="620"/>
      <c r="J668" s="331"/>
      <c r="K668" s="332"/>
      <c r="L668" s="333"/>
      <c r="M668" s="743"/>
      <c r="N668" s="843"/>
      <c r="O668" s="163"/>
      <c r="P668" s="163"/>
      <c r="Q668" s="806"/>
    </row>
    <row r="669" spans="1:17" s="101" customFormat="1" ht="18.75" customHeight="1">
      <c r="A669" s="621">
        <f t="shared" si="10"/>
        <v>40295.87500000032</v>
      </c>
      <c r="B669" s="693"/>
      <c r="C669" s="654"/>
      <c r="D669" s="322"/>
      <c r="E669" s="316"/>
      <c r="F669" s="317"/>
      <c r="G669" s="735"/>
      <c r="H669" s="619"/>
      <c r="I669" s="620"/>
      <c r="J669" s="331"/>
      <c r="K669" s="332"/>
      <c r="L669" s="333"/>
      <c r="M669" s="743"/>
      <c r="N669" s="843"/>
      <c r="O669" s="163"/>
      <c r="P669" s="163"/>
      <c r="Q669" s="806"/>
    </row>
    <row r="670" spans="1:17" s="101" customFormat="1" ht="18.75" customHeight="1">
      <c r="A670" s="621">
        <f t="shared" si="10"/>
        <v>40295.87500000032</v>
      </c>
      <c r="B670" s="693"/>
      <c r="C670" s="654"/>
      <c r="D670" s="322"/>
      <c r="E670" s="316"/>
      <c r="F670" s="317"/>
      <c r="G670" s="735"/>
      <c r="H670" s="619"/>
      <c r="I670" s="620"/>
      <c r="J670" s="331"/>
      <c r="K670" s="332"/>
      <c r="L670" s="333"/>
      <c r="M670" s="743"/>
      <c r="N670" s="843"/>
      <c r="O670" s="163"/>
      <c r="P670" s="163"/>
      <c r="Q670" s="806"/>
    </row>
    <row r="671" spans="1:17" s="101" customFormat="1" ht="18.75" customHeight="1">
      <c r="A671" s="621">
        <f t="shared" si="10"/>
        <v>40295.87500000032</v>
      </c>
      <c r="B671" s="693"/>
      <c r="C671" s="654"/>
      <c r="D671" s="322"/>
      <c r="E671" s="316"/>
      <c r="F671" s="317"/>
      <c r="G671" s="735"/>
      <c r="H671" s="619"/>
      <c r="I671" s="620"/>
      <c r="J671" s="331"/>
      <c r="K671" s="332"/>
      <c r="L671" s="333"/>
      <c r="M671" s="743"/>
      <c r="N671" s="843"/>
      <c r="O671" s="163"/>
      <c r="P671" s="163"/>
      <c r="Q671" s="806"/>
    </row>
    <row r="672" spans="1:17" s="101" customFormat="1" ht="18.75" customHeight="1">
      <c r="A672" s="621">
        <f t="shared" si="10"/>
        <v>40295.87500000032</v>
      </c>
      <c r="B672" s="693"/>
      <c r="C672" s="654"/>
      <c r="D672" s="322"/>
      <c r="E672" s="316"/>
      <c r="F672" s="317"/>
      <c r="G672" s="735"/>
      <c r="H672" s="619"/>
      <c r="I672" s="620"/>
      <c r="J672" s="331"/>
      <c r="K672" s="332"/>
      <c r="L672" s="333"/>
      <c r="M672" s="743"/>
      <c r="N672" s="843"/>
      <c r="O672" s="163"/>
      <c r="P672" s="163"/>
      <c r="Q672" s="806"/>
    </row>
    <row r="673" spans="1:17" s="101" customFormat="1" ht="18.75" customHeight="1">
      <c r="A673" s="621">
        <f t="shared" si="10"/>
        <v>40295.87500000032</v>
      </c>
      <c r="B673" s="693"/>
      <c r="C673" s="654"/>
      <c r="D673" s="322"/>
      <c r="E673" s="316"/>
      <c r="F673" s="317"/>
      <c r="G673" s="735"/>
      <c r="H673" s="619"/>
      <c r="I673" s="620"/>
      <c r="J673" s="331"/>
      <c r="K673" s="332"/>
      <c r="L673" s="333"/>
      <c r="M673" s="743"/>
      <c r="N673" s="843"/>
      <c r="O673" s="163"/>
      <c r="P673" s="163"/>
      <c r="Q673" s="806"/>
    </row>
    <row r="674" spans="1:17" s="101" customFormat="1" ht="18.75" customHeight="1">
      <c r="A674" s="621">
        <f t="shared" si="10"/>
        <v>40295.87500000032</v>
      </c>
      <c r="B674" s="693"/>
      <c r="C674" s="654"/>
      <c r="D674" s="322"/>
      <c r="E674" s="316"/>
      <c r="F674" s="317"/>
      <c r="G674" s="735"/>
      <c r="H674" s="619"/>
      <c r="I674" s="620"/>
      <c r="J674" s="331"/>
      <c r="K674" s="332"/>
      <c r="L674" s="333"/>
      <c r="M674" s="743"/>
      <c r="N674" s="843"/>
      <c r="O674" s="163"/>
      <c r="P674" s="163"/>
      <c r="Q674" s="806"/>
    </row>
    <row r="675" spans="1:17" s="101" customFormat="1" ht="18.75" customHeight="1">
      <c r="A675" s="621">
        <f t="shared" si="10"/>
        <v>40295.87500000032</v>
      </c>
      <c r="B675" s="693"/>
      <c r="C675" s="654"/>
      <c r="D675" s="322"/>
      <c r="E675" s="316"/>
      <c r="F675" s="317"/>
      <c r="G675" s="735"/>
      <c r="H675" s="619"/>
      <c r="I675" s="620"/>
      <c r="J675" s="331"/>
      <c r="K675" s="332"/>
      <c r="L675" s="333"/>
      <c r="M675" s="743"/>
      <c r="N675" s="843"/>
      <c r="O675" s="163"/>
      <c r="P675" s="163"/>
      <c r="Q675" s="806"/>
    </row>
    <row r="676" spans="1:17" s="101" customFormat="1" ht="18.75" customHeight="1">
      <c r="A676" s="621">
        <f t="shared" si="10"/>
        <v>40295.87500000032</v>
      </c>
      <c r="B676" s="693"/>
      <c r="C676" s="654"/>
      <c r="D676" s="322"/>
      <c r="E676" s="316"/>
      <c r="F676" s="317"/>
      <c r="G676" s="735"/>
      <c r="H676" s="619"/>
      <c r="I676" s="620"/>
      <c r="J676" s="331"/>
      <c r="K676" s="332"/>
      <c r="L676" s="333"/>
      <c r="M676" s="743"/>
      <c r="N676" s="843"/>
      <c r="O676" s="163"/>
      <c r="P676" s="163"/>
      <c r="Q676" s="806"/>
    </row>
    <row r="677" spans="1:17" s="101" customFormat="1" ht="18.75" customHeight="1">
      <c r="A677" s="621">
        <f t="shared" si="10"/>
        <v>40295.87500000032</v>
      </c>
      <c r="B677" s="693"/>
      <c r="C677" s="654"/>
      <c r="D677" s="322"/>
      <c r="E677" s="316"/>
      <c r="F677" s="317"/>
      <c r="G677" s="735"/>
      <c r="H677" s="619"/>
      <c r="I677" s="620"/>
      <c r="J677" s="331"/>
      <c r="K677" s="332"/>
      <c r="L677" s="333"/>
      <c r="M677" s="743"/>
      <c r="N677" s="843"/>
      <c r="O677" s="163"/>
      <c r="P677" s="163"/>
      <c r="Q677" s="806"/>
    </row>
    <row r="678" spans="1:17" s="101" customFormat="1" ht="18.75" customHeight="1">
      <c r="A678" s="621">
        <f t="shared" si="10"/>
        <v>40295.87500000032</v>
      </c>
      <c r="B678" s="693"/>
      <c r="C678" s="654"/>
      <c r="D678" s="322"/>
      <c r="E678" s="316"/>
      <c r="F678" s="317"/>
      <c r="G678" s="735"/>
      <c r="H678" s="619"/>
      <c r="I678" s="620"/>
      <c r="J678" s="331"/>
      <c r="K678" s="332"/>
      <c r="L678" s="333"/>
      <c r="M678" s="743"/>
      <c r="N678" s="843"/>
      <c r="O678" s="163"/>
      <c r="P678" s="163"/>
      <c r="Q678" s="806"/>
    </row>
    <row r="679" spans="1:17" s="101" customFormat="1" ht="18.75" customHeight="1">
      <c r="A679" s="621">
        <f t="shared" si="10"/>
        <v>40295.87500000032</v>
      </c>
      <c r="B679" s="693"/>
      <c r="C679" s="654"/>
      <c r="D679" s="844"/>
      <c r="E679" s="812"/>
      <c r="F679" s="735"/>
      <c r="G679" s="735"/>
      <c r="H679" s="619"/>
      <c r="I679" s="620"/>
      <c r="J679" s="331"/>
      <c r="K679" s="332"/>
      <c r="L679" s="333"/>
      <c r="M679" s="743"/>
      <c r="N679" s="843"/>
      <c r="O679" s="163"/>
      <c r="P679" s="163"/>
      <c r="Q679" s="806"/>
    </row>
    <row r="680" spans="1:17" s="101" customFormat="1" ht="18.75" customHeight="1">
      <c r="A680" s="621">
        <f t="shared" si="10"/>
        <v>40295.87500000032</v>
      </c>
      <c r="B680" s="693"/>
      <c r="C680" s="654"/>
      <c r="D680" s="844"/>
      <c r="E680" s="812"/>
      <c r="F680" s="735"/>
      <c r="G680" s="735"/>
      <c r="H680" s="619"/>
      <c r="I680" s="620"/>
      <c r="J680" s="331"/>
      <c r="K680" s="332"/>
      <c r="L680" s="333"/>
      <c r="M680" s="743"/>
      <c r="N680" s="843"/>
      <c r="O680" s="163"/>
      <c r="P680" s="163"/>
      <c r="Q680" s="806"/>
    </row>
    <row r="681" spans="1:17" s="101" customFormat="1" ht="18.75" customHeight="1">
      <c r="A681" s="621">
        <f t="shared" si="10"/>
        <v>40295.87500000032</v>
      </c>
      <c r="B681" s="693"/>
      <c r="C681" s="654"/>
      <c r="D681" s="844"/>
      <c r="E681" s="812"/>
      <c r="F681" s="735"/>
      <c r="G681" s="735"/>
      <c r="H681" s="619"/>
      <c r="I681" s="620"/>
      <c r="J681" s="331"/>
      <c r="K681" s="332"/>
      <c r="L681" s="333"/>
      <c r="M681" s="743"/>
      <c r="N681" s="843"/>
      <c r="O681" s="163"/>
      <c r="P681" s="163"/>
      <c r="Q681" s="806"/>
    </row>
    <row r="682" spans="1:17" s="101" customFormat="1" ht="18.75" customHeight="1">
      <c r="A682" s="621">
        <f t="shared" si="10"/>
        <v>40295.87500000032</v>
      </c>
      <c r="B682" s="845"/>
      <c r="C682" s="846"/>
      <c r="D682" s="847"/>
      <c r="E682" s="848"/>
      <c r="F682" s="849"/>
      <c r="G682" s="849"/>
      <c r="H682" s="850"/>
      <c r="I682" s="851"/>
      <c r="J682" s="852"/>
      <c r="K682" s="853"/>
      <c r="L682" s="854"/>
      <c r="M682" s="855"/>
      <c r="N682" s="856"/>
      <c r="O682" s="163"/>
      <c r="P682" s="163"/>
      <c r="Q682" s="806"/>
    </row>
    <row r="683" spans="1:17" s="101" customFormat="1" ht="18.75" customHeight="1">
      <c r="A683" s="621">
        <f t="shared" si="10"/>
        <v>40295.87500000032</v>
      </c>
      <c r="B683" s="693"/>
      <c r="C683" s="654"/>
      <c r="D683" s="844"/>
      <c r="E683" s="812"/>
      <c r="F683" s="735"/>
      <c r="G683" s="735"/>
      <c r="H683" s="619"/>
      <c r="I683" s="620"/>
      <c r="J683" s="331"/>
      <c r="K683" s="332"/>
      <c r="L683" s="333"/>
      <c r="M683" s="743"/>
      <c r="N683" s="856"/>
      <c r="O683" s="163"/>
      <c r="P683" s="163"/>
      <c r="Q683" s="806"/>
    </row>
    <row r="684" spans="1:17" s="101" customFormat="1" ht="18.75" customHeight="1">
      <c r="A684" s="621">
        <f t="shared" si="10"/>
        <v>40295.87500000032</v>
      </c>
      <c r="B684" s="693"/>
      <c r="C684" s="654"/>
      <c r="D684" s="844"/>
      <c r="E684" s="812"/>
      <c r="F684" s="735"/>
      <c r="G684" s="735"/>
      <c r="H684" s="619"/>
      <c r="I684" s="620"/>
      <c r="J684" s="331"/>
      <c r="K684" s="332"/>
      <c r="L684" s="333"/>
      <c r="M684" s="743"/>
      <c r="N684" s="843"/>
      <c r="O684" s="163"/>
      <c r="P684" s="163"/>
      <c r="Q684" s="806"/>
    </row>
    <row r="685" spans="1:17" s="101" customFormat="1" ht="18.75" customHeight="1">
      <c r="A685" s="621">
        <f t="shared" si="10"/>
        <v>40295.87500000032</v>
      </c>
      <c r="B685" s="693"/>
      <c r="C685" s="654"/>
      <c r="D685" s="844"/>
      <c r="E685" s="812"/>
      <c r="F685" s="735"/>
      <c r="G685" s="735"/>
      <c r="H685" s="619"/>
      <c r="I685" s="620"/>
      <c r="J685" s="331"/>
      <c r="K685" s="332"/>
      <c r="L685" s="333"/>
      <c r="M685" s="743"/>
      <c r="N685" s="843"/>
      <c r="O685" s="163"/>
      <c r="P685" s="163"/>
      <c r="Q685" s="806"/>
    </row>
    <row r="686" spans="1:17" s="101" customFormat="1" ht="18.75" customHeight="1">
      <c r="A686" s="621">
        <f t="shared" si="10"/>
        <v>40295.87500000032</v>
      </c>
      <c r="B686" s="693"/>
      <c r="C686" s="654"/>
      <c r="D686" s="844"/>
      <c r="E686" s="812"/>
      <c r="F686" s="735"/>
      <c r="G686" s="735"/>
      <c r="H686" s="619"/>
      <c r="I686" s="620"/>
      <c r="J686" s="331"/>
      <c r="K686" s="332"/>
      <c r="L686" s="333"/>
      <c r="M686" s="743"/>
      <c r="N686" s="843"/>
      <c r="O686" s="163"/>
      <c r="P686" s="163"/>
      <c r="Q686" s="806"/>
    </row>
    <row r="687" spans="1:17" s="101" customFormat="1" ht="18.75" customHeight="1">
      <c r="A687" s="621">
        <f t="shared" si="10"/>
        <v>40295.87500000032</v>
      </c>
      <c r="B687" s="693"/>
      <c r="C687" s="654"/>
      <c r="D687" s="844"/>
      <c r="E687" s="812"/>
      <c r="F687" s="735"/>
      <c r="G687" s="735"/>
      <c r="H687" s="619"/>
      <c r="I687" s="620"/>
      <c r="J687" s="331"/>
      <c r="K687" s="332"/>
      <c r="L687" s="333"/>
      <c r="M687" s="743"/>
      <c r="N687" s="843"/>
      <c r="O687" s="163"/>
      <c r="P687" s="163"/>
      <c r="Q687" s="806"/>
    </row>
    <row r="688" spans="1:17" s="101" customFormat="1" ht="18.75" customHeight="1">
      <c r="A688" s="621">
        <f t="shared" si="10"/>
        <v>40295.87500000032</v>
      </c>
      <c r="B688" s="693"/>
      <c r="C688" s="654"/>
      <c r="D688" s="844"/>
      <c r="E688" s="812"/>
      <c r="F688" s="735"/>
      <c r="G688" s="735"/>
      <c r="H688" s="619"/>
      <c r="I688" s="620"/>
      <c r="J688" s="331"/>
      <c r="K688" s="332"/>
      <c r="L688" s="333"/>
      <c r="M688" s="743"/>
      <c r="N688" s="843"/>
      <c r="O688" s="163"/>
      <c r="P688" s="163"/>
      <c r="Q688" s="806"/>
    </row>
    <row r="689" spans="1:17" s="101" customFormat="1" ht="18.75" customHeight="1">
      <c r="A689" s="621">
        <f t="shared" si="10"/>
        <v>40295.87500000032</v>
      </c>
      <c r="B689" s="693"/>
      <c r="C689" s="654"/>
      <c r="D689" s="844"/>
      <c r="E689" s="812"/>
      <c r="F689" s="735"/>
      <c r="G689" s="735"/>
      <c r="H689" s="619"/>
      <c r="I689" s="620"/>
      <c r="J689" s="331"/>
      <c r="K689" s="332"/>
      <c r="L689" s="333"/>
      <c r="M689" s="743"/>
      <c r="N689" s="843"/>
      <c r="O689" s="163"/>
      <c r="P689" s="163"/>
      <c r="Q689" s="806"/>
    </row>
    <row r="690" spans="1:17" s="101" customFormat="1" ht="18.75" customHeight="1">
      <c r="A690" s="621">
        <f t="shared" si="10"/>
        <v>40295.87500000032</v>
      </c>
      <c r="B690" s="857"/>
      <c r="C690" s="858"/>
      <c r="D690" s="859"/>
      <c r="E690" s="316"/>
      <c r="F690" s="317"/>
      <c r="G690" s="735"/>
      <c r="H690" s="619"/>
      <c r="I690" s="620"/>
      <c r="J690" s="331"/>
      <c r="K690" s="332"/>
      <c r="L690" s="333"/>
      <c r="M690" s="743"/>
      <c r="N690" s="843"/>
      <c r="O690" s="163"/>
      <c r="P690" s="163"/>
      <c r="Q690" s="806"/>
    </row>
    <row r="691" spans="1:17" s="101" customFormat="1" ht="18.75" customHeight="1">
      <c r="A691" s="621">
        <f t="shared" si="10"/>
        <v>40295.87500000032</v>
      </c>
      <c r="B691" s="860"/>
      <c r="C691" s="861"/>
      <c r="D691" s="862"/>
      <c r="E691" s="316"/>
      <c r="F691" s="317"/>
      <c r="G691" s="735"/>
      <c r="H691" s="619"/>
      <c r="I691" s="620"/>
      <c r="J691" s="331"/>
      <c r="K691" s="332"/>
      <c r="L691" s="333"/>
      <c r="M691" s="743"/>
      <c r="N691" s="843"/>
      <c r="O691" s="163"/>
      <c r="P691" s="163"/>
      <c r="Q691" s="806"/>
    </row>
    <row r="692" spans="1:17" s="101" customFormat="1" ht="18.75" customHeight="1">
      <c r="A692" s="621">
        <f t="shared" si="10"/>
        <v>40295.87500000032</v>
      </c>
      <c r="B692" s="863"/>
      <c r="C692" s="861"/>
      <c r="D692" s="862"/>
      <c r="E692" s="316"/>
      <c r="F692" s="317"/>
      <c r="G692" s="735"/>
      <c r="H692" s="619"/>
      <c r="I692" s="620"/>
      <c r="J692" s="331"/>
      <c r="K692" s="332"/>
      <c r="L692" s="333"/>
      <c r="M692" s="743"/>
      <c r="N692" s="843"/>
      <c r="O692" s="163"/>
      <c r="P692" s="163"/>
      <c r="Q692" s="806"/>
    </row>
    <row r="693" spans="1:17" s="101" customFormat="1" ht="18.75" customHeight="1">
      <c r="A693" s="621">
        <f t="shared" si="10"/>
        <v>40295.87500000032</v>
      </c>
      <c r="B693" s="860"/>
      <c r="C693" s="861"/>
      <c r="D693" s="862"/>
      <c r="E693" s="316"/>
      <c r="F693" s="317"/>
      <c r="G693" s="735"/>
      <c r="H693" s="619"/>
      <c r="I693" s="620"/>
      <c r="J693" s="331"/>
      <c r="K693" s="332"/>
      <c r="L693" s="333"/>
      <c r="M693" s="743"/>
      <c r="N693" s="843"/>
      <c r="O693" s="163"/>
      <c r="P693" s="163"/>
      <c r="Q693" s="806"/>
    </row>
    <row r="694" spans="1:17" s="101" customFormat="1" ht="18.75" customHeight="1">
      <c r="A694" s="621">
        <f t="shared" si="10"/>
        <v>40295.87500000032</v>
      </c>
      <c r="B694" s="860"/>
      <c r="C694" s="861"/>
      <c r="D694" s="862"/>
      <c r="E694" s="316"/>
      <c r="F694" s="317"/>
      <c r="G694" s="735"/>
      <c r="H694" s="619"/>
      <c r="I694" s="620"/>
      <c r="J694" s="331"/>
      <c r="K694" s="332"/>
      <c r="L694" s="333"/>
      <c r="M694" s="743"/>
      <c r="N694" s="843"/>
      <c r="O694" s="163"/>
      <c r="P694" s="163"/>
      <c r="Q694" s="806"/>
    </row>
    <row r="695" spans="1:17" s="101" customFormat="1" ht="18.75" customHeight="1">
      <c r="A695" s="621">
        <f t="shared" si="10"/>
        <v>40295.87500000032</v>
      </c>
      <c r="B695" s="693"/>
      <c r="C695" s="654"/>
      <c r="D695" s="322"/>
      <c r="E695" s="316"/>
      <c r="F695" s="317"/>
      <c r="G695" s="735"/>
      <c r="H695" s="619"/>
      <c r="I695" s="620"/>
      <c r="J695" s="331"/>
      <c r="K695" s="332"/>
      <c r="L695" s="333"/>
      <c r="M695" s="743"/>
      <c r="N695" s="843"/>
      <c r="O695" s="163"/>
      <c r="P695" s="163"/>
      <c r="Q695" s="806"/>
    </row>
    <row r="696" spans="1:17" s="101" customFormat="1" ht="18.75" customHeight="1">
      <c r="A696" s="621">
        <f t="shared" si="10"/>
        <v>40295.87500000032</v>
      </c>
      <c r="B696" s="693"/>
      <c r="C696" s="654"/>
      <c r="D696" s="322"/>
      <c r="E696" s="316"/>
      <c r="F696" s="317"/>
      <c r="G696" s="735"/>
      <c r="H696" s="619"/>
      <c r="I696" s="620"/>
      <c r="J696" s="331"/>
      <c r="K696" s="332"/>
      <c r="L696" s="333"/>
      <c r="M696" s="743"/>
      <c r="N696" s="843"/>
      <c r="O696" s="163"/>
      <c r="P696" s="163"/>
      <c r="Q696" s="806"/>
    </row>
    <row r="697" spans="1:17" s="101" customFormat="1" ht="18.75" customHeight="1">
      <c r="A697" s="621">
        <f t="shared" si="10"/>
        <v>40295.87500000032</v>
      </c>
      <c r="B697" s="693"/>
      <c r="C697" s="654"/>
      <c r="D697" s="322"/>
      <c r="E697" s="316"/>
      <c r="F697" s="317"/>
      <c r="G697" s="735"/>
      <c r="H697" s="619"/>
      <c r="I697" s="620"/>
      <c r="J697" s="331"/>
      <c r="K697" s="332"/>
      <c r="L697" s="333"/>
      <c r="M697" s="743"/>
      <c r="N697" s="843"/>
      <c r="O697" s="163"/>
      <c r="P697" s="163"/>
      <c r="Q697" s="806"/>
    </row>
    <row r="698" spans="1:17" s="101" customFormat="1" ht="18.75" customHeight="1">
      <c r="A698" s="621">
        <f t="shared" si="10"/>
        <v>40295.87500000032</v>
      </c>
      <c r="B698" s="693"/>
      <c r="C698" s="654"/>
      <c r="D698" s="322"/>
      <c r="E698" s="316"/>
      <c r="F698" s="317"/>
      <c r="G698" s="735"/>
      <c r="H698" s="619"/>
      <c r="I698" s="620"/>
      <c r="J698" s="331"/>
      <c r="K698" s="332"/>
      <c r="L698" s="333"/>
      <c r="M698" s="743"/>
      <c r="N698" s="843"/>
      <c r="O698" s="163"/>
      <c r="P698" s="163"/>
      <c r="Q698" s="806"/>
    </row>
    <row r="699" spans="1:17" s="101" customFormat="1" ht="18.75" customHeight="1">
      <c r="A699" s="621">
        <f t="shared" si="10"/>
        <v>40295.87500000032</v>
      </c>
      <c r="B699" s="693"/>
      <c r="C699" s="654"/>
      <c r="D699" s="322"/>
      <c r="E699" s="316"/>
      <c r="F699" s="317"/>
      <c r="G699" s="735"/>
      <c r="H699" s="619"/>
      <c r="I699" s="620"/>
      <c r="J699" s="331"/>
      <c r="K699" s="332"/>
      <c r="L699" s="333"/>
      <c r="M699" s="743"/>
      <c r="N699" s="807"/>
      <c r="O699" s="163"/>
      <c r="P699" s="163"/>
      <c r="Q699" s="806"/>
    </row>
    <row r="700" spans="1:17" s="101" customFormat="1" ht="18.75" customHeight="1">
      <c r="A700" s="621">
        <f t="shared" si="10"/>
        <v>40295.87500000032</v>
      </c>
      <c r="B700" s="693"/>
      <c r="C700" s="654"/>
      <c r="D700" s="322"/>
      <c r="E700" s="316"/>
      <c r="F700" s="317"/>
      <c r="G700" s="735"/>
      <c r="H700" s="619"/>
      <c r="I700" s="620"/>
      <c r="J700" s="331"/>
      <c r="K700" s="332"/>
      <c r="L700" s="333"/>
      <c r="M700" s="743"/>
      <c r="N700" s="807"/>
      <c r="O700" s="163"/>
      <c r="P700" s="163"/>
      <c r="Q700" s="806"/>
    </row>
    <row r="701" spans="1:17" s="101" customFormat="1" ht="18.75" customHeight="1">
      <c r="A701" s="621">
        <f t="shared" si="10"/>
        <v>40295.87500000032</v>
      </c>
      <c r="B701" s="864"/>
      <c r="C701" s="654"/>
      <c r="D701" s="322"/>
      <c r="E701" s="316"/>
      <c r="F701" s="317"/>
      <c r="G701" s="735"/>
      <c r="H701" s="619"/>
      <c r="I701" s="620"/>
      <c r="J701" s="331"/>
      <c r="K701" s="332"/>
      <c r="L701" s="333"/>
      <c r="M701" s="743"/>
      <c r="N701" s="807"/>
      <c r="O701" s="163"/>
      <c r="P701" s="163"/>
      <c r="Q701" s="806"/>
    </row>
    <row r="702" spans="1:17" s="101" customFormat="1" ht="18.75" customHeight="1">
      <c r="A702" s="621">
        <f t="shared" si="10"/>
        <v>40295.87500000032</v>
      </c>
      <c r="B702" s="693"/>
      <c r="C702" s="654"/>
      <c r="D702" s="322"/>
      <c r="E702" s="316"/>
      <c r="F702" s="317"/>
      <c r="G702" s="735"/>
      <c r="H702" s="619"/>
      <c r="I702" s="620"/>
      <c r="J702" s="331"/>
      <c r="K702" s="332"/>
      <c r="L702" s="333"/>
      <c r="M702" s="743"/>
      <c r="N702" s="807"/>
      <c r="O702" s="163"/>
      <c r="P702" s="163"/>
      <c r="Q702" s="806"/>
    </row>
    <row r="703" spans="1:17" s="101" customFormat="1" ht="18.75" customHeight="1">
      <c r="A703" s="621">
        <f t="shared" si="10"/>
        <v>40295.87500000032</v>
      </c>
      <c r="B703" s="693"/>
      <c r="C703" s="654"/>
      <c r="D703" s="322"/>
      <c r="E703" s="316"/>
      <c r="F703" s="317"/>
      <c r="G703" s="735"/>
      <c r="H703" s="619"/>
      <c r="I703" s="620"/>
      <c r="J703" s="331"/>
      <c r="K703" s="332"/>
      <c r="L703" s="333"/>
      <c r="M703" s="743"/>
      <c r="N703" s="807"/>
      <c r="O703" s="163"/>
      <c r="P703" s="163"/>
      <c r="Q703" s="806"/>
    </row>
    <row r="704" spans="1:17" s="101" customFormat="1" ht="18.75" customHeight="1">
      <c r="A704" s="621">
        <f t="shared" si="10"/>
        <v>40295.87500000032</v>
      </c>
      <c r="B704" s="693"/>
      <c r="C704" s="654"/>
      <c r="D704" s="322"/>
      <c r="E704" s="316"/>
      <c r="F704" s="317"/>
      <c r="G704" s="735"/>
      <c r="H704" s="619"/>
      <c r="I704" s="620"/>
      <c r="J704" s="331"/>
      <c r="K704" s="332"/>
      <c r="L704" s="333"/>
      <c r="M704" s="743"/>
      <c r="N704" s="807"/>
      <c r="O704" s="163"/>
      <c r="P704" s="163"/>
      <c r="Q704" s="806"/>
    </row>
    <row r="705" spans="1:18" s="101" customFormat="1" ht="18.75" customHeight="1">
      <c r="A705" s="621">
        <f t="shared" si="10"/>
        <v>40295.87500000032</v>
      </c>
      <c r="B705" s="693"/>
      <c r="C705" s="654"/>
      <c r="D705" s="322"/>
      <c r="E705" s="316"/>
      <c r="F705" s="317"/>
      <c r="G705" s="735"/>
      <c r="H705" s="619"/>
      <c r="I705" s="620"/>
      <c r="J705" s="331"/>
      <c r="K705" s="332"/>
      <c r="L705" s="333"/>
      <c r="M705" s="743"/>
      <c r="N705" s="807"/>
      <c r="O705" s="163"/>
      <c r="P705" s="163"/>
      <c r="Q705" s="806"/>
      <c r="R705" s="758"/>
    </row>
    <row r="706" spans="1:18" s="101" customFormat="1" ht="18.75" customHeight="1">
      <c r="A706" s="621">
        <f t="shared" si="10"/>
        <v>40295.87500000032</v>
      </c>
      <c r="B706" s="693"/>
      <c r="C706" s="656"/>
      <c r="D706" s="298"/>
      <c r="E706" s="299"/>
      <c r="F706" s="317"/>
      <c r="G706" s="187"/>
      <c r="H706" s="619"/>
      <c r="I706" s="620"/>
      <c r="J706" s="331"/>
      <c r="K706" s="332"/>
      <c r="L706" s="333"/>
      <c r="M706" s="743"/>
      <c r="N706" s="807"/>
      <c r="O706" s="163"/>
      <c r="P706" s="163"/>
      <c r="Q706" s="806"/>
      <c r="R706" s="759"/>
    </row>
    <row r="707" spans="1:18" s="101" customFormat="1" ht="18.75" customHeight="1">
      <c r="A707" s="621">
        <f t="shared" si="10"/>
        <v>40295.87500000032</v>
      </c>
      <c r="B707" s="693"/>
      <c r="C707" s="654"/>
      <c r="D707" s="322"/>
      <c r="E707" s="316"/>
      <c r="F707" s="317"/>
      <c r="G707" s="735"/>
      <c r="H707" s="619"/>
      <c r="I707" s="620"/>
      <c r="J707" s="331"/>
      <c r="K707" s="332"/>
      <c r="L707" s="333"/>
      <c r="M707" s="743"/>
      <c r="N707" s="807"/>
      <c r="O707" s="163"/>
      <c r="P707" s="163"/>
      <c r="Q707" s="806"/>
      <c r="R707" s="758"/>
    </row>
    <row r="708" spans="1:18" s="101" customFormat="1" ht="18.75" customHeight="1">
      <c r="A708" s="621">
        <f t="shared" si="10"/>
        <v>40295.87500000032</v>
      </c>
      <c r="B708" s="693"/>
      <c r="C708" s="654"/>
      <c r="D708" s="322"/>
      <c r="E708" s="316"/>
      <c r="F708" s="317"/>
      <c r="G708" s="735"/>
      <c r="H708" s="619"/>
      <c r="I708" s="620"/>
      <c r="J708" s="331"/>
      <c r="K708" s="332"/>
      <c r="L708" s="333"/>
      <c r="M708" s="743"/>
      <c r="N708" s="807"/>
      <c r="O708" s="163"/>
      <c r="P708" s="163"/>
      <c r="Q708" s="806"/>
      <c r="R708" s="758"/>
    </row>
    <row r="709" spans="1:18" s="101" customFormat="1" ht="18.75" customHeight="1">
      <c r="A709" s="621">
        <f t="shared" si="10"/>
        <v>40295.87500000032</v>
      </c>
      <c r="B709" s="693"/>
      <c r="C709" s="654"/>
      <c r="D709" s="322"/>
      <c r="E709" s="316"/>
      <c r="F709" s="317"/>
      <c r="G709" s="735"/>
      <c r="H709" s="619"/>
      <c r="I709" s="620"/>
      <c r="J709" s="331"/>
      <c r="K709" s="332"/>
      <c r="L709" s="333"/>
      <c r="M709" s="743"/>
      <c r="N709" s="807"/>
      <c r="O709" s="163"/>
      <c r="P709" s="163"/>
      <c r="Q709" s="806"/>
      <c r="R709" s="758"/>
    </row>
    <row r="710" spans="1:18" s="101" customFormat="1" ht="18.75" customHeight="1">
      <c r="A710" s="621">
        <f t="shared" si="10"/>
        <v>40295.87500000032</v>
      </c>
      <c r="B710" s="693"/>
      <c r="C710" s="654"/>
      <c r="D710" s="322"/>
      <c r="E710" s="316"/>
      <c r="F710" s="317"/>
      <c r="G710" s="735"/>
      <c r="H710" s="619"/>
      <c r="I710" s="620"/>
      <c r="J710" s="331"/>
      <c r="K710" s="332"/>
      <c r="L710" s="333"/>
      <c r="M710" s="743"/>
      <c r="N710" s="807"/>
      <c r="O710" s="163"/>
      <c r="P710" s="163"/>
      <c r="Q710" s="806"/>
      <c r="R710" s="758"/>
    </row>
    <row r="711" spans="1:18" s="101" customFormat="1" ht="18.75" customHeight="1">
      <c r="A711" s="621">
        <f t="shared" si="10"/>
        <v>40295.87500000032</v>
      </c>
      <c r="B711" s="693"/>
      <c r="C711" s="656"/>
      <c r="D711" s="298"/>
      <c r="E711" s="299"/>
      <c r="F711" s="317"/>
      <c r="G711" s="187"/>
      <c r="H711" s="619"/>
      <c r="I711" s="620"/>
      <c r="J711" s="331"/>
      <c r="K711" s="332"/>
      <c r="L711" s="333"/>
      <c r="M711" s="743"/>
      <c r="N711" s="807"/>
      <c r="O711" s="163"/>
      <c r="P711" s="163"/>
      <c r="Q711" s="806"/>
      <c r="R711" s="759"/>
    </row>
    <row r="712" spans="1:18" s="101" customFormat="1" ht="18.75" customHeight="1">
      <c r="A712" s="621">
        <f t="shared" si="10"/>
        <v>40295.87500000032</v>
      </c>
      <c r="B712" s="693"/>
      <c r="C712" s="656"/>
      <c r="D712" s="298"/>
      <c r="E712" s="299"/>
      <c r="F712" s="317"/>
      <c r="G712" s="187"/>
      <c r="H712" s="329"/>
      <c r="I712" s="330"/>
      <c r="J712" s="331"/>
      <c r="K712" s="332"/>
      <c r="L712" s="333"/>
      <c r="M712" s="743"/>
      <c r="N712" s="807"/>
      <c r="O712" s="163"/>
      <c r="P712" s="163"/>
      <c r="Q712" s="806"/>
      <c r="R712" s="759"/>
    </row>
    <row r="713" spans="1:18" s="101" customFormat="1" ht="18.75" customHeight="1">
      <c r="A713" s="621">
        <f t="shared" si="10"/>
        <v>40295.87500000032</v>
      </c>
      <c r="B713" s="693"/>
      <c r="C713" s="656"/>
      <c r="D713" s="298"/>
      <c r="E713" s="299"/>
      <c r="F713" s="317"/>
      <c r="G713" s="187"/>
      <c r="H713" s="329"/>
      <c r="I713" s="330"/>
      <c r="J713" s="331"/>
      <c r="K713" s="332"/>
      <c r="L713" s="333"/>
      <c r="M713" s="743"/>
      <c r="N713" s="807"/>
      <c r="O713" s="163"/>
      <c r="P713" s="163"/>
      <c r="Q713" s="806"/>
      <c r="R713" s="759"/>
    </row>
    <row r="714" spans="1:17" s="101" customFormat="1" ht="18.75" customHeight="1">
      <c r="A714" s="621">
        <f t="shared" si="10"/>
        <v>40295.87500000032</v>
      </c>
      <c r="B714" s="693"/>
      <c r="C714" s="654"/>
      <c r="D714" s="322"/>
      <c r="E714" s="316"/>
      <c r="F714" s="317"/>
      <c r="G714" s="735"/>
      <c r="H714" s="619"/>
      <c r="I714" s="620"/>
      <c r="J714" s="331"/>
      <c r="K714" s="332"/>
      <c r="L714" s="333"/>
      <c r="M714" s="743"/>
      <c r="N714" s="807"/>
      <c r="O714" s="163"/>
      <c r="P714" s="163"/>
      <c r="Q714" s="806"/>
    </row>
    <row r="715" spans="1:17" s="101" customFormat="1" ht="18.75" customHeight="1">
      <c r="A715" s="621">
        <f t="shared" si="10"/>
        <v>40295.87500000032</v>
      </c>
      <c r="B715" s="693"/>
      <c r="C715" s="656"/>
      <c r="D715" s="298"/>
      <c r="E715" s="299"/>
      <c r="F715" s="317"/>
      <c r="G715" s="187"/>
      <c r="H715" s="329"/>
      <c r="I715" s="330"/>
      <c r="J715" s="331"/>
      <c r="K715" s="332"/>
      <c r="L715" s="333"/>
      <c r="M715" s="743"/>
      <c r="N715" s="807"/>
      <c r="O715" s="163"/>
      <c r="P715" s="163"/>
      <c r="Q715" s="806"/>
    </row>
    <row r="716" spans="1:18" s="101" customFormat="1" ht="18.75" customHeight="1">
      <c r="A716" s="621">
        <f t="shared" si="10"/>
        <v>40295.87500000032</v>
      </c>
      <c r="B716" s="693"/>
      <c r="C716" s="656"/>
      <c r="D716" s="298"/>
      <c r="E716" s="299"/>
      <c r="F716" s="317"/>
      <c r="G716" s="187"/>
      <c r="H716" s="329"/>
      <c r="I716" s="330"/>
      <c r="J716" s="331"/>
      <c r="K716" s="332"/>
      <c r="L716" s="333"/>
      <c r="M716" s="743"/>
      <c r="N716" s="807"/>
      <c r="O716" s="163"/>
      <c r="P716" s="163"/>
      <c r="Q716" s="806"/>
      <c r="R716" s="734"/>
    </row>
    <row r="717" spans="1:17" s="101" customFormat="1" ht="18.75" customHeight="1">
      <c r="A717" s="621">
        <f t="shared" si="10"/>
        <v>40295.87500000032</v>
      </c>
      <c r="B717" s="694"/>
      <c r="C717" s="656"/>
      <c r="D717" s="298"/>
      <c r="E717" s="299"/>
      <c r="F717" s="317"/>
      <c r="G717" s="187"/>
      <c r="H717" s="329"/>
      <c r="I717" s="330"/>
      <c r="J717" s="331"/>
      <c r="K717" s="332"/>
      <c r="L717" s="333"/>
      <c r="M717" s="743"/>
      <c r="N717" s="807"/>
      <c r="O717" s="163"/>
      <c r="P717" s="163"/>
      <c r="Q717" s="806"/>
    </row>
    <row r="718" spans="1:17" s="101" customFormat="1" ht="18.75" customHeight="1">
      <c r="A718" s="621">
        <f t="shared" si="10"/>
        <v>40295.87500000032</v>
      </c>
      <c r="B718" s="693"/>
      <c r="C718" s="656"/>
      <c r="D718" s="298"/>
      <c r="E718" s="299"/>
      <c r="F718" s="317"/>
      <c r="G718" s="187"/>
      <c r="H718" s="329"/>
      <c r="I718" s="330"/>
      <c r="J718" s="331"/>
      <c r="K718" s="332"/>
      <c r="L718" s="333"/>
      <c r="M718" s="743"/>
      <c r="N718" s="807"/>
      <c r="O718" s="163"/>
      <c r="P718" s="163"/>
      <c r="Q718" s="806"/>
    </row>
    <row r="719" spans="1:17" s="101" customFormat="1" ht="18.75" customHeight="1">
      <c r="A719" s="621">
        <f t="shared" si="10"/>
        <v>40295.87500000032</v>
      </c>
      <c r="B719" s="693"/>
      <c r="C719" s="656"/>
      <c r="D719" s="298"/>
      <c r="E719" s="299"/>
      <c r="F719" s="317"/>
      <c r="G719" s="187"/>
      <c r="H719" s="329"/>
      <c r="I719" s="330"/>
      <c r="J719" s="331"/>
      <c r="K719" s="332"/>
      <c r="L719" s="333"/>
      <c r="M719" s="743"/>
      <c r="N719" s="807"/>
      <c r="O719" s="163"/>
      <c r="P719" s="163"/>
      <c r="Q719" s="806"/>
    </row>
    <row r="720" spans="1:17" s="101" customFormat="1" ht="18.75" customHeight="1">
      <c r="A720" s="621">
        <f t="shared" si="10"/>
        <v>40295.87500000032</v>
      </c>
      <c r="B720" s="693"/>
      <c r="C720" s="656"/>
      <c r="D720" s="298"/>
      <c r="E720" s="299"/>
      <c r="F720" s="317"/>
      <c r="G720" s="187"/>
      <c r="H720" s="329"/>
      <c r="I720" s="330"/>
      <c r="J720" s="331"/>
      <c r="K720" s="332"/>
      <c r="L720" s="333"/>
      <c r="M720" s="743"/>
      <c r="N720" s="807"/>
      <c r="O720" s="163"/>
      <c r="P720" s="163"/>
      <c r="Q720" s="806"/>
    </row>
    <row r="721" spans="1:17" s="101" customFormat="1" ht="18.75" customHeight="1">
      <c r="A721" s="621">
        <f t="shared" si="10"/>
        <v>40295.87500000032</v>
      </c>
      <c r="B721" s="693"/>
      <c r="C721" s="656"/>
      <c r="D721" s="298"/>
      <c r="E721" s="299"/>
      <c r="F721" s="317"/>
      <c r="G721" s="187"/>
      <c r="H721" s="329"/>
      <c r="I721" s="330"/>
      <c r="J721" s="331"/>
      <c r="K721" s="332"/>
      <c r="L721" s="333"/>
      <c r="M721" s="743"/>
      <c r="N721" s="807"/>
      <c r="O721" s="163"/>
      <c r="P721" s="163"/>
      <c r="Q721" s="806"/>
    </row>
    <row r="722" spans="1:17" s="101" customFormat="1" ht="18.75" customHeight="1">
      <c r="A722" s="621">
        <f t="shared" si="10"/>
        <v>40295.87500000032</v>
      </c>
      <c r="B722" s="693"/>
      <c r="C722" s="654"/>
      <c r="D722" s="322"/>
      <c r="E722" s="316"/>
      <c r="F722" s="317"/>
      <c r="G722" s="735"/>
      <c r="H722" s="619"/>
      <c r="I722" s="620"/>
      <c r="J722" s="331"/>
      <c r="K722" s="332"/>
      <c r="L722" s="333"/>
      <c r="M722" s="743"/>
      <c r="N722" s="807"/>
      <c r="O722" s="163"/>
      <c r="P722" s="163"/>
      <c r="Q722" s="806"/>
    </row>
    <row r="723" spans="1:17" s="101" customFormat="1" ht="18.75" customHeight="1">
      <c r="A723" s="621">
        <f t="shared" si="10"/>
        <v>40295.87500000032</v>
      </c>
      <c r="B723" s="693"/>
      <c r="C723" s="654"/>
      <c r="D723" s="322"/>
      <c r="E723" s="316"/>
      <c r="F723" s="317"/>
      <c r="G723" s="735"/>
      <c r="H723" s="619"/>
      <c r="I723" s="620"/>
      <c r="J723" s="331"/>
      <c r="K723" s="332"/>
      <c r="L723" s="333"/>
      <c r="M723" s="743"/>
      <c r="N723" s="807"/>
      <c r="O723" s="163"/>
      <c r="P723" s="163"/>
      <c r="Q723" s="806"/>
    </row>
    <row r="724" spans="1:17" s="101" customFormat="1" ht="18.75" customHeight="1">
      <c r="A724" s="621">
        <f t="shared" si="10"/>
        <v>40295.87500000032</v>
      </c>
      <c r="B724" s="845"/>
      <c r="C724" s="654"/>
      <c r="D724" s="322"/>
      <c r="E724" s="316"/>
      <c r="F724" s="317"/>
      <c r="G724" s="735"/>
      <c r="H724" s="619"/>
      <c r="I724" s="620"/>
      <c r="J724" s="331"/>
      <c r="K724" s="332"/>
      <c r="L724" s="333"/>
      <c r="M724" s="743"/>
      <c r="N724" s="807"/>
      <c r="O724" s="163"/>
      <c r="P724" s="163"/>
      <c r="Q724" s="806"/>
    </row>
    <row r="725" spans="1:17" s="101" customFormat="1" ht="18.75" customHeight="1">
      <c r="A725" s="621">
        <f t="shared" si="10"/>
        <v>40295.87500000032</v>
      </c>
      <c r="B725" s="693"/>
      <c r="C725" s="654"/>
      <c r="D725" s="322"/>
      <c r="E725" s="316"/>
      <c r="F725" s="317"/>
      <c r="G725" s="735"/>
      <c r="H725" s="619"/>
      <c r="I725" s="620"/>
      <c r="J725" s="331"/>
      <c r="K725" s="332"/>
      <c r="L725" s="333"/>
      <c r="M725" s="743"/>
      <c r="N725" s="807"/>
      <c r="O725" s="163"/>
      <c r="P725" s="163"/>
      <c r="Q725" s="806"/>
    </row>
    <row r="726" spans="1:17" s="101" customFormat="1" ht="18.75" customHeight="1">
      <c r="A726" s="621">
        <f t="shared" si="10"/>
        <v>40295.87500000032</v>
      </c>
      <c r="B726" s="693"/>
      <c r="C726" s="654"/>
      <c r="D726" s="322"/>
      <c r="E726" s="316"/>
      <c r="F726" s="317"/>
      <c r="G726" s="735"/>
      <c r="H726" s="619"/>
      <c r="I726" s="620"/>
      <c r="J726" s="331"/>
      <c r="K726" s="332"/>
      <c r="L726" s="333"/>
      <c r="M726" s="743"/>
      <c r="N726" s="807"/>
      <c r="O726" s="163"/>
      <c r="P726" s="163"/>
      <c r="Q726" s="806"/>
    </row>
    <row r="727" spans="1:17" s="101" customFormat="1" ht="18.75" customHeight="1">
      <c r="A727" s="621">
        <f t="shared" si="10"/>
        <v>40295.87500000032</v>
      </c>
      <c r="B727" s="693"/>
      <c r="C727" s="656"/>
      <c r="D727" s="298"/>
      <c r="E727" s="299"/>
      <c r="F727" s="317"/>
      <c r="G727" s="187"/>
      <c r="H727" s="619"/>
      <c r="I727" s="620"/>
      <c r="J727" s="331"/>
      <c r="K727" s="332"/>
      <c r="L727" s="333"/>
      <c r="M727" s="743"/>
      <c r="N727" s="807"/>
      <c r="O727" s="163"/>
      <c r="P727" s="163"/>
      <c r="Q727" s="806"/>
    </row>
    <row r="728" spans="1:17" s="128" customFormat="1" ht="18.75" customHeight="1">
      <c r="A728" s="621">
        <f t="shared" si="10"/>
        <v>40295.87500000032</v>
      </c>
      <c r="B728" s="733"/>
      <c r="C728" s="656"/>
      <c r="D728" s="298"/>
      <c r="E728" s="299"/>
      <c r="F728" s="317"/>
      <c r="G728" s="187"/>
      <c r="H728" s="329"/>
      <c r="I728" s="330"/>
      <c r="J728" s="331"/>
      <c r="K728" s="332"/>
      <c r="L728" s="333"/>
      <c r="M728" s="743"/>
      <c r="N728" s="807"/>
      <c r="O728" s="163"/>
      <c r="P728" s="163"/>
      <c r="Q728" s="806"/>
    </row>
    <row r="729" spans="1:17" s="151" customFormat="1" ht="18.75" customHeight="1">
      <c r="A729" s="621">
        <f t="shared" si="10"/>
        <v>40295.87500000032</v>
      </c>
      <c r="B729" s="733"/>
      <c r="C729" s="654"/>
      <c r="D729" s="322"/>
      <c r="E729" s="316"/>
      <c r="F729" s="317"/>
      <c r="G729" s="735"/>
      <c r="H729" s="619"/>
      <c r="I729" s="620"/>
      <c r="J729" s="331"/>
      <c r="K729" s="332"/>
      <c r="L729" s="333"/>
      <c r="M729" s="743"/>
      <c r="N729" s="807"/>
      <c r="O729" s="163"/>
      <c r="P729" s="163"/>
      <c r="Q729" s="806"/>
    </row>
    <row r="730" spans="1:17" s="151" customFormat="1" ht="18.75" customHeight="1">
      <c r="A730" s="621">
        <f t="shared" si="10"/>
        <v>40295.87500000032</v>
      </c>
      <c r="B730" s="733"/>
      <c r="C730" s="654"/>
      <c r="D730" s="322"/>
      <c r="E730" s="316"/>
      <c r="F730" s="317"/>
      <c r="G730" s="735"/>
      <c r="H730" s="619"/>
      <c r="I730" s="620"/>
      <c r="J730" s="331"/>
      <c r="K730" s="332"/>
      <c r="L730" s="333"/>
      <c r="M730" s="743"/>
      <c r="N730" s="807"/>
      <c r="O730" s="163"/>
      <c r="P730" s="163"/>
      <c r="Q730" s="806"/>
    </row>
    <row r="731" spans="1:17" s="151" customFormat="1" ht="18.75" customHeight="1">
      <c r="A731" s="621">
        <f t="shared" si="10"/>
        <v>40295.87500000032</v>
      </c>
      <c r="B731" s="733"/>
      <c r="C731" s="656"/>
      <c r="D731" s="298"/>
      <c r="E731" s="299"/>
      <c r="F731" s="317"/>
      <c r="G731" s="187"/>
      <c r="H731" s="619"/>
      <c r="I731" s="620"/>
      <c r="J731" s="331"/>
      <c r="K731" s="332"/>
      <c r="L731" s="333"/>
      <c r="M731" s="743"/>
      <c r="N731" s="807"/>
      <c r="O731" s="163"/>
      <c r="P731" s="163"/>
      <c r="Q731" s="806"/>
    </row>
    <row r="732" spans="1:17" s="151" customFormat="1" ht="18.75" customHeight="1">
      <c r="A732" s="621">
        <f t="shared" si="10"/>
        <v>40295.87500000032</v>
      </c>
      <c r="B732" s="733"/>
      <c r="C732" s="654"/>
      <c r="D732" s="322"/>
      <c r="E732" s="316"/>
      <c r="F732" s="317"/>
      <c r="G732" s="735"/>
      <c r="H732" s="619"/>
      <c r="I732" s="620"/>
      <c r="J732" s="331"/>
      <c r="K732" s="332"/>
      <c r="L732" s="333"/>
      <c r="M732" s="743"/>
      <c r="N732" s="807"/>
      <c r="O732" s="163"/>
      <c r="P732" s="163"/>
      <c r="Q732" s="806"/>
    </row>
    <row r="733" spans="1:17" s="151" customFormat="1" ht="18.75" customHeight="1">
      <c r="A733" s="621">
        <f t="shared" si="10"/>
        <v>40295.87500000032</v>
      </c>
      <c r="B733" s="733"/>
      <c r="C733" s="654"/>
      <c r="D733" s="322"/>
      <c r="E733" s="316"/>
      <c r="F733" s="317"/>
      <c r="G733" s="735"/>
      <c r="H733" s="619"/>
      <c r="I733" s="620"/>
      <c r="J733" s="331"/>
      <c r="K733" s="332"/>
      <c r="L733" s="333"/>
      <c r="M733" s="743"/>
      <c r="N733" s="807"/>
      <c r="O733" s="163"/>
      <c r="P733" s="163"/>
      <c r="Q733" s="806"/>
    </row>
    <row r="734" spans="1:17" s="151" customFormat="1" ht="18.75" customHeight="1">
      <c r="A734" s="621">
        <f t="shared" si="10"/>
        <v>40295.87500000032</v>
      </c>
      <c r="B734" s="733"/>
      <c r="C734" s="654"/>
      <c r="D734" s="322"/>
      <c r="E734" s="316"/>
      <c r="F734" s="317"/>
      <c r="G734" s="735"/>
      <c r="H734" s="619"/>
      <c r="I734" s="620"/>
      <c r="J734" s="331"/>
      <c r="K734" s="332"/>
      <c r="L734" s="333"/>
      <c r="M734" s="743"/>
      <c r="N734" s="807"/>
      <c r="O734" s="163"/>
      <c r="P734" s="163"/>
      <c r="Q734" s="806"/>
    </row>
    <row r="735" spans="1:17" s="151" customFormat="1" ht="18.75" customHeight="1">
      <c r="A735" s="621">
        <f t="shared" si="10"/>
        <v>40295.87500000032</v>
      </c>
      <c r="B735" s="733"/>
      <c r="C735" s="654"/>
      <c r="D735" s="322"/>
      <c r="E735" s="316"/>
      <c r="F735" s="317"/>
      <c r="G735" s="735"/>
      <c r="H735" s="619"/>
      <c r="I735" s="620"/>
      <c r="J735" s="331"/>
      <c r="K735" s="332"/>
      <c r="L735" s="333"/>
      <c r="M735" s="743"/>
      <c r="N735" s="807"/>
      <c r="O735" s="163"/>
      <c r="P735" s="163"/>
      <c r="Q735" s="806"/>
    </row>
    <row r="736" spans="1:17" s="151" customFormat="1" ht="18.75" customHeight="1">
      <c r="A736" s="621">
        <f t="shared" si="10"/>
        <v>40295.87500000032</v>
      </c>
      <c r="B736" s="733"/>
      <c r="C736" s="654"/>
      <c r="D736" s="322"/>
      <c r="E736" s="316"/>
      <c r="F736" s="317"/>
      <c r="G736" s="735"/>
      <c r="H736" s="619"/>
      <c r="I736" s="620"/>
      <c r="J736" s="331"/>
      <c r="K736" s="332"/>
      <c r="L736" s="333"/>
      <c r="M736" s="743"/>
      <c r="N736" s="807"/>
      <c r="O736" s="163"/>
      <c r="P736" s="163"/>
      <c r="Q736" s="806"/>
    </row>
    <row r="737" spans="1:17" s="151" customFormat="1" ht="18.75" customHeight="1">
      <c r="A737" s="621">
        <f t="shared" si="10"/>
        <v>40295.87500000032</v>
      </c>
      <c r="B737" s="733"/>
      <c r="C737" s="654"/>
      <c r="D737" s="322"/>
      <c r="E737" s="316"/>
      <c r="F737" s="317"/>
      <c r="G737" s="735"/>
      <c r="H737" s="619"/>
      <c r="I737" s="620"/>
      <c r="J737" s="331"/>
      <c r="K737" s="332"/>
      <c r="L737" s="333"/>
      <c r="M737" s="743"/>
      <c r="N737" s="807"/>
      <c r="O737" s="163"/>
      <c r="P737" s="163"/>
      <c r="Q737" s="806"/>
    </row>
    <row r="738" spans="1:17" s="151" customFormat="1" ht="18.75" customHeight="1">
      <c r="A738" s="621">
        <f t="shared" si="10"/>
        <v>40295.87500000032</v>
      </c>
      <c r="B738" s="733"/>
      <c r="C738" s="656"/>
      <c r="D738" s="298"/>
      <c r="E738" s="299"/>
      <c r="F738" s="317"/>
      <c r="G738" s="187"/>
      <c r="H738" s="619"/>
      <c r="I738" s="620"/>
      <c r="J738" s="331"/>
      <c r="K738" s="332"/>
      <c r="L738" s="333"/>
      <c r="M738" s="743"/>
      <c r="N738" s="807"/>
      <c r="O738" s="163"/>
      <c r="P738" s="163"/>
      <c r="Q738" s="806"/>
    </row>
    <row r="739" spans="1:17" s="151" customFormat="1" ht="18.75" customHeight="1">
      <c r="A739" s="621">
        <f t="shared" si="10"/>
        <v>40295.87500000032</v>
      </c>
      <c r="B739" s="733"/>
      <c r="C739" s="656"/>
      <c r="D739" s="298"/>
      <c r="E739" s="299"/>
      <c r="F739" s="317"/>
      <c r="G739" s="187"/>
      <c r="H739" s="329"/>
      <c r="I739" s="330"/>
      <c r="J739" s="331"/>
      <c r="K739" s="332"/>
      <c r="L739" s="333"/>
      <c r="M739" s="743"/>
      <c r="N739" s="807"/>
      <c r="O739" s="163"/>
      <c r="P739" s="163"/>
      <c r="Q739" s="806"/>
    </row>
    <row r="740" spans="1:17" s="151" customFormat="1" ht="18.75" customHeight="1">
      <c r="A740" s="621">
        <f t="shared" si="10"/>
        <v>40295.87500000032</v>
      </c>
      <c r="B740" s="733"/>
      <c r="C740" s="656"/>
      <c r="D740" s="298"/>
      <c r="E740" s="299"/>
      <c r="F740" s="317"/>
      <c r="G740" s="187"/>
      <c r="H740" s="329"/>
      <c r="I740" s="330"/>
      <c r="J740" s="331"/>
      <c r="K740" s="332"/>
      <c r="L740" s="333"/>
      <c r="M740" s="743"/>
      <c r="N740" s="807"/>
      <c r="O740" s="163"/>
      <c r="P740" s="163"/>
      <c r="Q740" s="806"/>
    </row>
    <row r="741" spans="1:17" s="151" customFormat="1" ht="18.75" customHeight="1">
      <c r="A741" s="621">
        <f t="shared" si="10"/>
        <v>40295.87500000032</v>
      </c>
      <c r="B741" s="733"/>
      <c r="C741" s="656"/>
      <c r="D741" s="298"/>
      <c r="E741" s="299"/>
      <c r="F741" s="317"/>
      <c r="G741" s="187"/>
      <c r="H741" s="329"/>
      <c r="I741" s="330"/>
      <c r="J741" s="331"/>
      <c r="K741" s="332"/>
      <c r="L741" s="333"/>
      <c r="M741" s="743"/>
      <c r="N741" s="807"/>
      <c r="O741" s="163"/>
      <c r="P741" s="163"/>
      <c r="Q741" s="806"/>
    </row>
    <row r="742" spans="1:17" s="151" customFormat="1" ht="18.75" customHeight="1">
      <c r="A742" s="621">
        <f t="shared" si="10"/>
        <v>40295.87500000032</v>
      </c>
      <c r="B742" s="692"/>
      <c r="C742" s="656"/>
      <c r="D742" s="298"/>
      <c r="E742" s="299"/>
      <c r="F742" s="317"/>
      <c r="G742" s="187"/>
      <c r="H742" s="329"/>
      <c r="I742" s="330"/>
      <c r="J742" s="331"/>
      <c r="K742" s="332"/>
      <c r="L742" s="333"/>
      <c r="M742" s="743"/>
      <c r="N742" s="807"/>
      <c r="O742" s="163"/>
      <c r="P742" s="163"/>
      <c r="Q742" s="806"/>
    </row>
    <row r="743" spans="1:17" s="151" customFormat="1" ht="18.75" customHeight="1">
      <c r="A743" s="621">
        <f t="shared" si="10"/>
        <v>40295.87500000032</v>
      </c>
      <c r="B743" s="733"/>
      <c r="C743" s="656"/>
      <c r="D743" s="298"/>
      <c r="E743" s="299"/>
      <c r="F743" s="317"/>
      <c r="G743" s="187"/>
      <c r="H743" s="329"/>
      <c r="I743" s="330"/>
      <c r="J743" s="331"/>
      <c r="K743" s="332"/>
      <c r="L743" s="333"/>
      <c r="M743" s="743"/>
      <c r="N743" s="807"/>
      <c r="O743" s="163"/>
      <c r="P743" s="163"/>
      <c r="Q743" s="806"/>
    </row>
    <row r="744" spans="1:17" s="151" customFormat="1" ht="18.75" customHeight="1">
      <c r="A744" s="621">
        <f t="shared" si="10"/>
        <v>40295.87500000032</v>
      </c>
      <c r="B744" s="733"/>
      <c r="C744" s="656"/>
      <c r="D744" s="298"/>
      <c r="E744" s="299"/>
      <c r="F744" s="317"/>
      <c r="G744" s="187"/>
      <c r="H744" s="329"/>
      <c r="I744" s="330"/>
      <c r="J744" s="331"/>
      <c r="K744" s="332"/>
      <c r="L744" s="333"/>
      <c r="M744" s="743"/>
      <c r="N744" s="807"/>
      <c r="O744" s="163"/>
      <c r="P744" s="163"/>
      <c r="Q744" s="806"/>
    </row>
    <row r="745" spans="1:17" s="151" customFormat="1" ht="18.75" customHeight="1">
      <c r="A745" s="621">
        <f t="shared" si="10"/>
        <v>40295.87500000032</v>
      </c>
      <c r="B745" s="865"/>
      <c r="C745" s="656"/>
      <c r="D745" s="298"/>
      <c r="E745" s="299"/>
      <c r="F745" s="317"/>
      <c r="G745" s="187"/>
      <c r="H745" s="329"/>
      <c r="I745" s="330"/>
      <c r="J745" s="331"/>
      <c r="K745" s="332"/>
      <c r="L745" s="333"/>
      <c r="M745" s="743"/>
      <c r="N745" s="807"/>
      <c r="O745" s="163"/>
      <c r="P745" s="163"/>
      <c r="Q745" s="806"/>
    </row>
    <row r="746" spans="1:17" s="151" customFormat="1" ht="18.75" customHeight="1">
      <c r="A746" s="621">
        <f t="shared" si="10"/>
        <v>40295.87500000032</v>
      </c>
      <c r="B746" s="733"/>
      <c r="C746" s="656"/>
      <c r="D746" s="298"/>
      <c r="E746" s="299"/>
      <c r="F746" s="317"/>
      <c r="G746" s="187"/>
      <c r="H746" s="329"/>
      <c r="I746" s="330"/>
      <c r="J746" s="331"/>
      <c r="K746" s="332"/>
      <c r="L746" s="333"/>
      <c r="M746" s="743"/>
      <c r="N746" s="807"/>
      <c r="O746" s="163"/>
      <c r="P746" s="163"/>
      <c r="Q746" s="806"/>
    </row>
    <row r="747" spans="1:17" s="151" customFormat="1" ht="18.75" customHeight="1">
      <c r="A747" s="621">
        <f t="shared" si="10"/>
        <v>40295.87500000032</v>
      </c>
      <c r="B747" s="733"/>
      <c r="C747" s="656"/>
      <c r="D747" s="298"/>
      <c r="E747" s="299"/>
      <c r="F747" s="317"/>
      <c r="G747" s="187"/>
      <c r="H747" s="329"/>
      <c r="I747" s="330"/>
      <c r="J747" s="331"/>
      <c r="K747" s="332"/>
      <c r="L747" s="333"/>
      <c r="M747" s="743"/>
      <c r="N747" s="807"/>
      <c r="O747" s="163"/>
      <c r="P747" s="163"/>
      <c r="Q747" s="806"/>
    </row>
    <row r="748" spans="1:17" s="151" customFormat="1" ht="18.75" customHeight="1">
      <c r="A748" s="621">
        <f t="shared" si="10"/>
        <v>40295.87500000032</v>
      </c>
      <c r="B748" s="733"/>
      <c r="C748" s="656"/>
      <c r="D748" s="298"/>
      <c r="E748" s="299"/>
      <c r="F748" s="317"/>
      <c r="G748" s="187"/>
      <c r="H748" s="329"/>
      <c r="I748" s="330"/>
      <c r="J748" s="331"/>
      <c r="K748" s="332"/>
      <c r="L748" s="333"/>
      <c r="M748" s="743"/>
      <c r="N748" s="807"/>
      <c r="O748" s="163"/>
      <c r="P748" s="163"/>
      <c r="Q748" s="806"/>
    </row>
    <row r="749" spans="1:17" s="151" customFormat="1" ht="18.75" customHeight="1">
      <c r="A749" s="621">
        <f t="shared" si="10"/>
        <v>40295.87500000032</v>
      </c>
      <c r="B749" s="733"/>
      <c r="C749" s="656"/>
      <c r="D749" s="298"/>
      <c r="E749" s="299"/>
      <c r="F749" s="317"/>
      <c r="G749" s="187"/>
      <c r="H749" s="329"/>
      <c r="I749" s="330"/>
      <c r="J749" s="331"/>
      <c r="K749" s="332"/>
      <c r="L749" s="333"/>
      <c r="M749" s="743"/>
      <c r="N749" s="807"/>
      <c r="O749" s="163"/>
      <c r="P749" s="163"/>
      <c r="Q749" s="806"/>
    </row>
    <row r="750" spans="1:17" s="151" customFormat="1" ht="18.75" customHeight="1">
      <c r="A750" s="621">
        <f t="shared" si="10"/>
        <v>40295.87500000032</v>
      </c>
      <c r="B750" s="733"/>
      <c r="C750" s="656"/>
      <c r="D750" s="298"/>
      <c r="E750" s="299"/>
      <c r="F750" s="317"/>
      <c r="G750" s="187"/>
      <c r="H750" s="329"/>
      <c r="I750" s="330"/>
      <c r="J750" s="331"/>
      <c r="K750" s="332"/>
      <c r="L750" s="333"/>
      <c r="M750" s="743"/>
      <c r="N750" s="807"/>
      <c r="O750" s="163"/>
      <c r="P750" s="163"/>
      <c r="Q750" s="806"/>
    </row>
    <row r="751" spans="1:17" s="151" customFormat="1" ht="18.75" customHeight="1">
      <c r="A751" s="621">
        <f t="shared" si="10"/>
        <v>40295.87500000032</v>
      </c>
      <c r="B751" s="733"/>
      <c r="C751" s="656"/>
      <c r="D751" s="298"/>
      <c r="E751" s="299"/>
      <c r="F751" s="317"/>
      <c r="G751" s="187"/>
      <c r="H751" s="329"/>
      <c r="I751" s="330"/>
      <c r="J751" s="331"/>
      <c r="K751" s="332"/>
      <c r="L751" s="333"/>
      <c r="M751" s="743"/>
      <c r="N751" s="807"/>
      <c r="O751" s="163"/>
      <c r="P751" s="163"/>
      <c r="Q751" s="806"/>
    </row>
    <row r="752" spans="1:17" s="151" customFormat="1" ht="18.75" customHeight="1">
      <c r="A752" s="621">
        <f t="shared" si="10"/>
        <v>40295.87500000032</v>
      </c>
      <c r="B752" s="733"/>
      <c r="C752" s="656"/>
      <c r="D752" s="298"/>
      <c r="E752" s="299"/>
      <c r="F752" s="317"/>
      <c r="G752" s="187"/>
      <c r="H752" s="329"/>
      <c r="I752" s="330"/>
      <c r="J752" s="331"/>
      <c r="K752" s="332"/>
      <c r="L752" s="333"/>
      <c r="M752" s="743"/>
      <c r="N752" s="807"/>
      <c r="O752" s="163"/>
      <c r="P752" s="163"/>
      <c r="Q752" s="806"/>
    </row>
    <row r="753" spans="1:17" s="151" customFormat="1" ht="18.75" customHeight="1">
      <c r="A753" s="621">
        <f t="shared" si="10"/>
        <v>40295.87500000032</v>
      </c>
      <c r="B753" s="733"/>
      <c r="C753" s="656"/>
      <c r="D753" s="298"/>
      <c r="E753" s="299"/>
      <c r="F753" s="317"/>
      <c r="G753" s="187"/>
      <c r="H753" s="329"/>
      <c r="I753" s="330"/>
      <c r="J753" s="331"/>
      <c r="K753" s="332"/>
      <c r="L753" s="333"/>
      <c r="M753" s="743"/>
      <c r="N753" s="807"/>
      <c r="O753" s="163"/>
      <c r="P753" s="163"/>
      <c r="Q753" s="806"/>
    </row>
    <row r="754" spans="1:17" s="151" customFormat="1" ht="18.75" customHeight="1">
      <c r="A754" s="621">
        <f t="shared" si="10"/>
        <v>40295.87500000032</v>
      </c>
      <c r="B754" s="733"/>
      <c r="C754" s="656"/>
      <c r="D754" s="298"/>
      <c r="E754" s="299"/>
      <c r="F754" s="317"/>
      <c r="G754" s="187"/>
      <c r="H754" s="329"/>
      <c r="I754" s="330"/>
      <c r="J754" s="331"/>
      <c r="K754" s="332"/>
      <c r="L754" s="333"/>
      <c r="M754" s="743"/>
      <c r="N754" s="807"/>
      <c r="O754" s="163"/>
      <c r="P754" s="163"/>
      <c r="Q754" s="806"/>
    </row>
    <row r="755" spans="1:17" s="151" customFormat="1" ht="18.75" customHeight="1">
      <c r="A755" s="621">
        <f t="shared" si="10"/>
        <v>40295.87500000032</v>
      </c>
      <c r="B755" s="733"/>
      <c r="C755" s="656"/>
      <c r="D755" s="298"/>
      <c r="E755" s="299"/>
      <c r="F755" s="317"/>
      <c r="G755" s="187"/>
      <c r="H755" s="329"/>
      <c r="I755" s="330"/>
      <c r="J755" s="331"/>
      <c r="K755" s="332"/>
      <c r="L755" s="333"/>
      <c r="M755" s="743"/>
      <c r="N755" s="807"/>
      <c r="O755" s="163"/>
      <c r="P755" s="163"/>
      <c r="Q755" s="806"/>
    </row>
    <row r="756" spans="1:17" s="151" customFormat="1" ht="18.75" customHeight="1">
      <c r="A756" s="621">
        <f t="shared" si="10"/>
        <v>40295.87500000032</v>
      </c>
      <c r="B756" s="733"/>
      <c r="C756" s="656"/>
      <c r="D756" s="298"/>
      <c r="E756" s="299"/>
      <c r="F756" s="317"/>
      <c r="G756" s="187"/>
      <c r="H756" s="329"/>
      <c r="I756" s="330"/>
      <c r="J756" s="331"/>
      <c r="K756" s="332"/>
      <c r="L756" s="333"/>
      <c r="M756" s="743"/>
      <c r="N756" s="807"/>
      <c r="O756" s="163"/>
      <c r="P756" s="163"/>
      <c r="Q756" s="806"/>
    </row>
    <row r="757" spans="1:17" s="151" customFormat="1" ht="18.75" customHeight="1">
      <c r="A757" s="621">
        <f aca="true" t="shared" si="11" ref="A757:A794">IF(E756="y",A756+F756/24,IF(F756&gt;0,A756+F756/24,A756+D756/24))</f>
        <v>40295.87500000032</v>
      </c>
      <c r="B757" s="733"/>
      <c r="C757" s="656"/>
      <c r="D757" s="298"/>
      <c r="E757" s="299"/>
      <c r="F757" s="317"/>
      <c r="G757" s="187"/>
      <c r="H757" s="329"/>
      <c r="I757" s="330"/>
      <c r="J757" s="331"/>
      <c r="K757" s="332"/>
      <c r="L757" s="333"/>
      <c r="M757" s="743"/>
      <c r="N757" s="807"/>
      <c r="O757" s="163"/>
      <c r="P757" s="163"/>
      <c r="Q757" s="806"/>
    </row>
    <row r="758" spans="1:17" s="151" customFormat="1" ht="18.75" customHeight="1">
      <c r="A758" s="621">
        <f t="shared" si="11"/>
        <v>40295.87500000032</v>
      </c>
      <c r="B758" s="733"/>
      <c r="C758" s="656"/>
      <c r="D758" s="298"/>
      <c r="E758" s="299"/>
      <c r="F758" s="317"/>
      <c r="G758" s="187"/>
      <c r="H758" s="329"/>
      <c r="I758" s="330"/>
      <c r="J758" s="331"/>
      <c r="K758" s="332"/>
      <c r="L758" s="333"/>
      <c r="M758" s="743"/>
      <c r="N758" s="807"/>
      <c r="O758" s="163"/>
      <c r="P758" s="163"/>
      <c r="Q758" s="806"/>
    </row>
    <row r="759" spans="1:17" s="151" customFormat="1" ht="18.75" customHeight="1">
      <c r="A759" s="621">
        <f t="shared" si="11"/>
        <v>40295.87500000032</v>
      </c>
      <c r="B759" s="733"/>
      <c r="C759" s="654"/>
      <c r="D759" s="322"/>
      <c r="E759" s="316"/>
      <c r="F759" s="317"/>
      <c r="G759" s="735"/>
      <c r="H759" s="619"/>
      <c r="I759" s="620"/>
      <c r="J759" s="331"/>
      <c r="K759" s="332"/>
      <c r="L759" s="333"/>
      <c r="M759" s="743"/>
      <c r="N759" s="807"/>
      <c r="O759" s="163"/>
      <c r="P759" s="163"/>
      <c r="Q759" s="806"/>
    </row>
    <row r="760" spans="1:17" s="151" customFormat="1" ht="18.75" customHeight="1">
      <c r="A760" s="621">
        <f t="shared" si="11"/>
        <v>40295.87500000032</v>
      </c>
      <c r="B760" s="733"/>
      <c r="C760" s="654"/>
      <c r="D760" s="322"/>
      <c r="E760" s="316"/>
      <c r="F760" s="317"/>
      <c r="G760" s="735"/>
      <c r="H760" s="329"/>
      <c r="I760" s="330"/>
      <c r="J760" s="331"/>
      <c r="K760" s="332"/>
      <c r="L760" s="333"/>
      <c r="M760" s="743"/>
      <c r="N760" s="807"/>
      <c r="O760" s="163"/>
      <c r="P760" s="163"/>
      <c r="Q760" s="806"/>
    </row>
    <row r="761" spans="1:17" s="151" customFormat="1" ht="18.75" customHeight="1">
      <c r="A761" s="621">
        <f t="shared" si="11"/>
        <v>40295.87500000032</v>
      </c>
      <c r="B761" s="733"/>
      <c r="C761" s="654"/>
      <c r="D761" s="322"/>
      <c r="E761" s="316"/>
      <c r="F761" s="317"/>
      <c r="G761" s="735"/>
      <c r="H761" s="329"/>
      <c r="I761" s="330"/>
      <c r="J761" s="331"/>
      <c r="K761" s="332"/>
      <c r="L761" s="333"/>
      <c r="M761" s="743"/>
      <c r="N761" s="807"/>
      <c r="O761" s="163"/>
      <c r="P761" s="163"/>
      <c r="Q761" s="806"/>
    </row>
    <row r="762" spans="1:17" s="151" customFormat="1" ht="18.75" customHeight="1">
      <c r="A762" s="621">
        <f t="shared" si="11"/>
        <v>40295.87500000032</v>
      </c>
      <c r="B762" s="733"/>
      <c r="C762" s="654"/>
      <c r="D762" s="322"/>
      <c r="E762" s="316"/>
      <c r="F762" s="317"/>
      <c r="G762" s="735"/>
      <c r="H762" s="619"/>
      <c r="I762" s="620"/>
      <c r="J762" s="331"/>
      <c r="K762" s="332"/>
      <c r="L762" s="333"/>
      <c r="M762" s="743"/>
      <c r="N762" s="807"/>
      <c r="O762" s="163"/>
      <c r="P762" s="163"/>
      <c r="Q762" s="806"/>
    </row>
    <row r="763" spans="1:17" s="151" customFormat="1" ht="18.75" customHeight="1">
      <c r="A763" s="621">
        <f t="shared" si="11"/>
        <v>40295.87500000032</v>
      </c>
      <c r="B763" s="865"/>
      <c r="C763" s="654"/>
      <c r="D763" s="322"/>
      <c r="E763" s="316"/>
      <c r="F763" s="317"/>
      <c r="G763" s="735"/>
      <c r="H763" s="619"/>
      <c r="I763" s="620"/>
      <c r="J763" s="331"/>
      <c r="K763" s="332"/>
      <c r="L763" s="333"/>
      <c r="M763" s="743"/>
      <c r="N763" s="807"/>
      <c r="O763" s="163"/>
      <c r="P763" s="163"/>
      <c r="Q763" s="806"/>
    </row>
    <row r="764" spans="1:17" s="151" customFormat="1" ht="18.75" customHeight="1">
      <c r="A764" s="621">
        <f t="shared" si="11"/>
        <v>40295.87500000032</v>
      </c>
      <c r="B764" s="733"/>
      <c r="C764" s="656"/>
      <c r="D764" s="298"/>
      <c r="E764" s="299"/>
      <c r="F764" s="317"/>
      <c r="G764" s="187"/>
      <c r="H764" s="619"/>
      <c r="I764" s="620"/>
      <c r="J764" s="331"/>
      <c r="K764" s="332"/>
      <c r="L764" s="333"/>
      <c r="M764" s="743"/>
      <c r="N764" s="807"/>
      <c r="O764" s="163"/>
      <c r="P764" s="163"/>
      <c r="Q764" s="806"/>
    </row>
    <row r="765" spans="1:17" s="151" customFormat="1" ht="18.75" customHeight="1">
      <c r="A765" s="621">
        <f t="shared" si="11"/>
        <v>40295.87500000032</v>
      </c>
      <c r="B765" s="733"/>
      <c r="C765" s="656"/>
      <c r="D765" s="298"/>
      <c r="E765" s="299"/>
      <c r="F765" s="317"/>
      <c r="G765" s="187"/>
      <c r="H765" s="329"/>
      <c r="I765" s="330"/>
      <c r="J765" s="331"/>
      <c r="K765" s="332"/>
      <c r="L765" s="333"/>
      <c r="M765" s="743"/>
      <c r="N765" s="807"/>
      <c r="O765" s="163"/>
      <c r="P765" s="163"/>
      <c r="Q765" s="806"/>
    </row>
    <row r="766" spans="1:17" s="151" customFormat="1" ht="18.75" customHeight="1">
      <c r="A766" s="621">
        <f t="shared" si="11"/>
        <v>40295.87500000032</v>
      </c>
      <c r="B766" s="733"/>
      <c r="C766" s="656"/>
      <c r="D766" s="298"/>
      <c r="E766" s="299"/>
      <c r="F766" s="317"/>
      <c r="G766" s="187"/>
      <c r="H766" s="329"/>
      <c r="I766" s="330"/>
      <c r="J766" s="331"/>
      <c r="K766" s="332"/>
      <c r="L766" s="333"/>
      <c r="M766" s="743"/>
      <c r="N766" s="807"/>
      <c r="O766" s="163"/>
      <c r="P766" s="163"/>
      <c r="Q766" s="806"/>
    </row>
    <row r="767" spans="1:17" s="151" customFormat="1" ht="18.75" customHeight="1">
      <c r="A767" s="621">
        <f t="shared" si="11"/>
        <v>40295.87500000032</v>
      </c>
      <c r="B767" s="733"/>
      <c r="C767" s="656"/>
      <c r="D767" s="298"/>
      <c r="E767" s="299"/>
      <c r="F767" s="317"/>
      <c r="G767" s="187"/>
      <c r="H767" s="329"/>
      <c r="I767" s="330"/>
      <c r="J767" s="331"/>
      <c r="K767" s="332"/>
      <c r="L767" s="333"/>
      <c r="M767" s="743"/>
      <c r="N767" s="807"/>
      <c r="O767" s="163"/>
      <c r="P767" s="163"/>
      <c r="Q767" s="806"/>
    </row>
    <row r="768" spans="1:17" s="151" customFormat="1" ht="18.75" customHeight="1">
      <c r="A768" s="621">
        <f t="shared" si="11"/>
        <v>40295.87500000032</v>
      </c>
      <c r="B768" s="733"/>
      <c r="C768" s="656"/>
      <c r="D768" s="298"/>
      <c r="E768" s="299"/>
      <c r="F768" s="317"/>
      <c r="G768" s="187"/>
      <c r="H768" s="329"/>
      <c r="I768" s="330"/>
      <c r="J768" s="331"/>
      <c r="K768" s="332"/>
      <c r="L768" s="333"/>
      <c r="M768" s="743"/>
      <c r="N768" s="807"/>
      <c r="O768" s="163"/>
      <c r="P768" s="163"/>
      <c r="Q768" s="806"/>
    </row>
    <row r="769" spans="1:17" s="151" customFormat="1" ht="18.75" customHeight="1">
      <c r="A769" s="621">
        <f t="shared" si="11"/>
        <v>40295.87500000032</v>
      </c>
      <c r="B769" s="733"/>
      <c r="C769" s="656"/>
      <c r="D769" s="298"/>
      <c r="E769" s="299"/>
      <c r="F769" s="317"/>
      <c r="G769" s="187"/>
      <c r="H769" s="329"/>
      <c r="I769" s="330"/>
      <c r="J769" s="331"/>
      <c r="K769" s="332"/>
      <c r="L769" s="333"/>
      <c r="M769" s="743"/>
      <c r="N769" s="807"/>
      <c r="O769" s="163"/>
      <c r="P769" s="163"/>
      <c r="Q769" s="806"/>
    </row>
    <row r="770" spans="1:17" s="151" customFormat="1" ht="18.75" customHeight="1">
      <c r="A770" s="621">
        <f t="shared" si="11"/>
        <v>40295.87500000032</v>
      </c>
      <c r="B770" s="733"/>
      <c r="C770" s="654"/>
      <c r="D770" s="322"/>
      <c r="E770" s="316"/>
      <c r="F770" s="317"/>
      <c r="G770" s="735"/>
      <c r="H770" s="619"/>
      <c r="I770" s="620"/>
      <c r="J770" s="331"/>
      <c r="K770" s="332"/>
      <c r="L770" s="333"/>
      <c r="M770" s="743"/>
      <c r="N770" s="807"/>
      <c r="O770" s="163"/>
      <c r="P770" s="163"/>
      <c r="Q770" s="806"/>
    </row>
    <row r="771" spans="1:17" s="151" customFormat="1" ht="18.75" customHeight="1">
      <c r="A771" s="621">
        <f t="shared" si="11"/>
        <v>40295.87500000032</v>
      </c>
      <c r="B771" s="733"/>
      <c r="C771" s="654"/>
      <c r="D771" s="322"/>
      <c r="E771" s="316"/>
      <c r="F771" s="317"/>
      <c r="G771" s="735"/>
      <c r="H771" s="329"/>
      <c r="I771" s="330"/>
      <c r="J771" s="331"/>
      <c r="K771" s="332"/>
      <c r="L771" s="333"/>
      <c r="M771" s="743"/>
      <c r="N771" s="807"/>
      <c r="O771" s="163"/>
      <c r="P771" s="163"/>
      <c r="Q771" s="806"/>
    </row>
    <row r="772" spans="1:17" s="151" customFormat="1" ht="18.75" customHeight="1">
      <c r="A772" s="621">
        <f t="shared" si="11"/>
        <v>40295.87500000032</v>
      </c>
      <c r="B772" s="733"/>
      <c r="C772" s="654"/>
      <c r="D772" s="322"/>
      <c r="E772" s="316"/>
      <c r="F772" s="317"/>
      <c r="G772" s="735"/>
      <c r="H772" s="329"/>
      <c r="I772" s="330"/>
      <c r="J772" s="331"/>
      <c r="K772" s="332"/>
      <c r="L772" s="333"/>
      <c r="M772" s="743"/>
      <c r="N772" s="807"/>
      <c r="O772" s="163"/>
      <c r="P772" s="163"/>
      <c r="Q772" s="806"/>
    </row>
    <row r="773" spans="1:17" s="151" customFormat="1" ht="18.75" customHeight="1">
      <c r="A773" s="621">
        <f t="shared" si="11"/>
        <v>40295.87500000032</v>
      </c>
      <c r="B773" s="733"/>
      <c r="C773" s="654"/>
      <c r="D773" s="322"/>
      <c r="E773" s="316"/>
      <c r="F773" s="317"/>
      <c r="G773" s="735"/>
      <c r="H773" s="619"/>
      <c r="I773" s="620"/>
      <c r="J773" s="331"/>
      <c r="K773" s="332"/>
      <c r="L773" s="333"/>
      <c r="M773" s="743"/>
      <c r="N773" s="807"/>
      <c r="O773" s="163"/>
      <c r="P773" s="163"/>
      <c r="Q773" s="806"/>
    </row>
    <row r="774" spans="1:17" s="151" customFormat="1" ht="18.75" customHeight="1">
      <c r="A774" s="621">
        <f t="shared" si="11"/>
        <v>40295.87500000032</v>
      </c>
      <c r="B774" s="733"/>
      <c r="C774" s="656"/>
      <c r="D774" s="298"/>
      <c r="E774" s="299"/>
      <c r="F774" s="317"/>
      <c r="G774" s="187"/>
      <c r="H774" s="329"/>
      <c r="I774" s="330"/>
      <c r="J774" s="331"/>
      <c r="K774" s="332"/>
      <c r="L774" s="333"/>
      <c r="M774" s="743"/>
      <c r="N774" s="807"/>
      <c r="O774" s="163"/>
      <c r="P774" s="163"/>
      <c r="Q774" s="806"/>
    </row>
    <row r="775" spans="1:17" s="151" customFormat="1" ht="18.75" customHeight="1">
      <c r="A775" s="621">
        <f t="shared" si="11"/>
        <v>40295.87500000032</v>
      </c>
      <c r="B775" s="733"/>
      <c r="C775" s="654"/>
      <c r="D775" s="322"/>
      <c r="E775" s="316"/>
      <c r="F775" s="317"/>
      <c r="G775" s="735"/>
      <c r="H775" s="619"/>
      <c r="I775" s="620"/>
      <c r="J775" s="331"/>
      <c r="K775" s="332"/>
      <c r="L775" s="333"/>
      <c r="M775" s="743"/>
      <c r="N775" s="807"/>
      <c r="O775" s="163"/>
      <c r="P775" s="163"/>
      <c r="Q775" s="806"/>
    </row>
    <row r="776" spans="1:17" s="151" customFormat="1" ht="18.75" customHeight="1">
      <c r="A776" s="621">
        <f t="shared" si="11"/>
        <v>40295.87500000032</v>
      </c>
      <c r="B776" s="733"/>
      <c r="C776" s="654"/>
      <c r="D776" s="322"/>
      <c r="E776" s="316"/>
      <c r="F776" s="317"/>
      <c r="G776" s="735"/>
      <c r="H776" s="619"/>
      <c r="I776" s="620"/>
      <c r="J776" s="331"/>
      <c r="K776" s="332"/>
      <c r="L776" s="333"/>
      <c r="M776" s="743"/>
      <c r="N776" s="807"/>
      <c r="O776" s="163"/>
      <c r="P776" s="163"/>
      <c r="Q776" s="806"/>
    </row>
    <row r="777" spans="1:17" s="151" customFormat="1" ht="18.75" customHeight="1">
      <c r="A777" s="621">
        <f t="shared" si="11"/>
        <v>40295.87500000032</v>
      </c>
      <c r="B777" s="693"/>
      <c r="C777" s="654"/>
      <c r="D777" s="322"/>
      <c r="E777" s="316"/>
      <c r="F777" s="317"/>
      <c r="G777" s="735"/>
      <c r="H777" s="619"/>
      <c r="I777" s="620"/>
      <c r="J777" s="331"/>
      <c r="K777" s="332"/>
      <c r="L777" s="333"/>
      <c r="M777" s="743"/>
      <c r="N777" s="807"/>
      <c r="O777" s="163"/>
      <c r="P777" s="163"/>
      <c r="Q777" s="806"/>
    </row>
    <row r="778" spans="1:17" s="151" customFormat="1" ht="18.75" customHeight="1">
      <c r="A778" s="621">
        <f t="shared" si="11"/>
        <v>40295.87500000032</v>
      </c>
      <c r="B778" s="693"/>
      <c r="C778" s="654"/>
      <c r="D778" s="322"/>
      <c r="E778" s="316"/>
      <c r="F778" s="317"/>
      <c r="G778" s="735"/>
      <c r="H778" s="619"/>
      <c r="I778" s="620"/>
      <c r="J778" s="331"/>
      <c r="K778" s="332"/>
      <c r="L778" s="333"/>
      <c r="M778" s="743"/>
      <c r="N778" s="807"/>
      <c r="O778" s="163"/>
      <c r="P778" s="163"/>
      <c r="Q778" s="806"/>
    </row>
    <row r="779" spans="1:17" s="151" customFormat="1" ht="18.75" customHeight="1">
      <c r="A779" s="621">
        <f t="shared" si="11"/>
        <v>40295.87500000032</v>
      </c>
      <c r="B779" s="693"/>
      <c r="C779" s="654"/>
      <c r="D779" s="322"/>
      <c r="E779" s="316"/>
      <c r="F779" s="317"/>
      <c r="G779" s="735"/>
      <c r="H779" s="619"/>
      <c r="I779" s="620"/>
      <c r="J779" s="331"/>
      <c r="K779" s="332"/>
      <c r="L779" s="333"/>
      <c r="M779" s="743"/>
      <c r="N779" s="807"/>
      <c r="O779" s="163"/>
      <c r="P779" s="163"/>
      <c r="Q779" s="806"/>
    </row>
    <row r="780" spans="1:17" s="151" customFormat="1" ht="18.75" customHeight="1">
      <c r="A780" s="621">
        <f t="shared" si="11"/>
        <v>40295.87500000032</v>
      </c>
      <c r="B780" s="693"/>
      <c r="C780" s="654"/>
      <c r="D780" s="322"/>
      <c r="E780" s="316"/>
      <c r="F780" s="317"/>
      <c r="G780" s="735"/>
      <c r="H780" s="619"/>
      <c r="I780" s="620"/>
      <c r="J780" s="331"/>
      <c r="K780" s="332"/>
      <c r="L780" s="333"/>
      <c r="M780" s="743"/>
      <c r="N780" s="807"/>
      <c r="O780" s="163"/>
      <c r="P780" s="163"/>
      <c r="Q780" s="806"/>
    </row>
    <row r="781" spans="1:17" s="151" customFormat="1" ht="18.75" customHeight="1">
      <c r="A781" s="621">
        <f t="shared" si="11"/>
        <v>40295.87500000032</v>
      </c>
      <c r="B781" s="733"/>
      <c r="C781" s="656"/>
      <c r="D781" s="298"/>
      <c r="E781" s="299"/>
      <c r="F781" s="317"/>
      <c r="G781" s="187"/>
      <c r="H781" s="619"/>
      <c r="I781" s="620"/>
      <c r="J781" s="331"/>
      <c r="K781" s="332"/>
      <c r="L781" s="333"/>
      <c r="M781" s="743"/>
      <c r="N781" s="807"/>
      <c r="O781" s="163"/>
      <c r="P781" s="163"/>
      <c r="Q781" s="806"/>
    </row>
    <row r="782" spans="1:17" s="151" customFormat="1" ht="18.75" customHeight="1">
      <c r="A782" s="621">
        <f t="shared" si="11"/>
        <v>40295.87500000032</v>
      </c>
      <c r="B782" s="733"/>
      <c r="C782" s="654"/>
      <c r="D782" s="322"/>
      <c r="E782" s="316"/>
      <c r="F782" s="317"/>
      <c r="G782" s="735"/>
      <c r="H782" s="619"/>
      <c r="I782" s="620"/>
      <c r="J782" s="331"/>
      <c r="K782" s="332"/>
      <c r="L782" s="333"/>
      <c r="M782" s="743"/>
      <c r="N782" s="807"/>
      <c r="O782" s="163"/>
      <c r="P782" s="163"/>
      <c r="Q782" s="806"/>
    </row>
    <row r="783" spans="1:17" s="151" customFormat="1" ht="18.75" customHeight="1">
      <c r="A783" s="621">
        <f t="shared" si="11"/>
        <v>40295.87500000032</v>
      </c>
      <c r="B783" s="733"/>
      <c r="C783" s="654"/>
      <c r="D783" s="322"/>
      <c r="E783" s="316"/>
      <c r="F783" s="317"/>
      <c r="G783" s="735"/>
      <c r="H783" s="619"/>
      <c r="I783" s="620"/>
      <c r="J783" s="331"/>
      <c r="K783" s="332"/>
      <c r="L783" s="333"/>
      <c r="M783" s="743"/>
      <c r="N783" s="807"/>
      <c r="O783" s="163"/>
      <c r="P783" s="163"/>
      <c r="Q783" s="806"/>
    </row>
    <row r="784" spans="1:17" s="151" customFormat="1" ht="18.75" customHeight="1">
      <c r="A784" s="621">
        <f t="shared" si="11"/>
        <v>40295.87500000032</v>
      </c>
      <c r="B784" s="733"/>
      <c r="C784" s="654"/>
      <c r="D784" s="322"/>
      <c r="E784" s="316"/>
      <c r="F784" s="317"/>
      <c r="G784" s="735"/>
      <c r="H784" s="619"/>
      <c r="I784" s="620"/>
      <c r="J784" s="331"/>
      <c r="K784" s="332"/>
      <c r="L784" s="333"/>
      <c r="M784" s="743"/>
      <c r="N784" s="807"/>
      <c r="O784" s="163"/>
      <c r="P784" s="163"/>
      <c r="Q784" s="806"/>
    </row>
    <row r="785" spans="1:17" s="151" customFormat="1" ht="18.75" customHeight="1">
      <c r="A785" s="621">
        <f t="shared" si="11"/>
        <v>40295.87500000032</v>
      </c>
      <c r="B785" s="733"/>
      <c r="C785" s="656"/>
      <c r="D785" s="298"/>
      <c r="E785" s="299"/>
      <c r="F785" s="317"/>
      <c r="G785" s="187"/>
      <c r="H785" s="619"/>
      <c r="I785" s="620"/>
      <c r="J785" s="331"/>
      <c r="K785" s="332"/>
      <c r="L785" s="333"/>
      <c r="M785" s="743"/>
      <c r="N785" s="807"/>
      <c r="O785" s="163"/>
      <c r="P785" s="163"/>
      <c r="Q785" s="806"/>
    </row>
    <row r="786" spans="1:17" s="151" customFormat="1" ht="18.75" customHeight="1">
      <c r="A786" s="621">
        <f t="shared" si="11"/>
        <v>40295.87500000032</v>
      </c>
      <c r="B786" s="733"/>
      <c r="C786" s="654"/>
      <c r="D786" s="322"/>
      <c r="E786" s="316"/>
      <c r="F786" s="317"/>
      <c r="G786" s="735"/>
      <c r="H786" s="619"/>
      <c r="I786" s="620"/>
      <c r="J786" s="331"/>
      <c r="K786" s="332"/>
      <c r="L786" s="333"/>
      <c r="M786" s="743"/>
      <c r="N786" s="807"/>
      <c r="O786" s="163"/>
      <c r="P786" s="163"/>
      <c r="Q786" s="806"/>
    </row>
    <row r="787" spans="1:17" s="151" customFormat="1" ht="18.75" customHeight="1">
      <c r="A787" s="621">
        <f t="shared" si="11"/>
        <v>40295.87500000032</v>
      </c>
      <c r="B787" s="733"/>
      <c r="C787" s="656"/>
      <c r="D787" s="298"/>
      <c r="E787" s="299"/>
      <c r="F787" s="317"/>
      <c r="G787" s="187"/>
      <c r="H787" s="619"/>
      <c r="I787" s="620"/>
      <c r="J787" s="331"/>
      <c r="K787" s="332"/>
      <c r="L787" s="333"/>
      <c r="M787" s="743"/>
      <c r="N787" s="807"/>
      <c r="O787" s="163"/>
      <c r="P787" s="163"/>
      <c r="Q787" s="806"/>
    </row>
    <row r="788" spans="1:17" s="151" customFormat="1" ht="18.75" customHeight="1">
      <c r="A788" s="621">
        <f t="shared" si="11"/>
        <v>40295.87500000032</v>
      </c>
      <c r="B788" s="733"/>
      <c r="C788" s="656"/>
      <c r="D788" s="298"/>
      <c r="E788" s="299"/>
      <c r="F788" s="317"/>
      <c r="G788" s="187"/>
      <c r="H788" s="329"/>
      <c r="I788" s="330"/>
      <c r="J788" s="331"/>
      <c r="K788" s="332"/>
      <c r="L788" s="333"/>
      <c r="M788" s="743"/>
      <c r="N788" s="807"/>
      <c r="O788" s="163"/>
      <c r="P788" s="163"/>
      <c r="Q788" s="806"/>
    </row>
    <row r="789" spans="1:17" s="151" customFormat="1" ht="18.75" customHeight="1">
      <c r="A789" s="621">
        <f t="shared" si="11"/>
        <v>40295.87500000032</v>
      </c>
      <c r="B789" s="733"/>
      <c r="C789" s="656"/>
      <c r="D789" s="298"/>
      <c r="E789" s="299"/>
      <c r="F789" s="317"/>
      <c r="G789" s="187"/>
      <c r="H789" s="329"/>
      <c r="I789" s="330"/>
      <c r="J789" s="331"/>
      <c r="K789" s="332"/>
      <c r="L789" s="333"/>
      <c r="M789" s="743"/>
      <c r="N789" s="807"/>
      <c r="O789" s="163"/>
      <c r="P789" s="163"/>
      <c r="Q789" s="806"/>
    </row>
    <row r="790" spans="1:17" s="151" customFormat="1" ht="18.75" customHeight="1">
      <c r="A790" s="621">
        <f t="shared" si="11"/>
        <v>40295.87500000032</v>
      </c>
      <c r="B790" s="733"/>
      <c r="C790" s="656"/>
      <c r="D790" s="298"/>
      <c r="E790" s="299"/>
      <c r="F790" s="317"/>
      <c r="G790" s="187"/>
      <c r="H790" s="329"/>
      <c r="I790" s="330"/>
      <c r="J790" s="331"/>
      <c r="K790" s="332"/>
      <c r="L790" s="333"/>
      <c r="M790" s="743"/>
      <c r="N790" s="807"/>
      <c r="O790" s="163"/>
      <c r="P790" s="163"/>
      <c r="Q790" s="806"/>
    </row>
    <row r="791" spans="1:17" s="134" customFormat="1" ht="18.75" customHeight="1" thickBot="1">
      <c r="A791" s="621">
        <f t="shared" si="11"/>
        <v>40295.87500000032</v>
      </c>
      <c r="B791" s="733"/>
      <c r="C791" s="656"/>
      <c r="D791" s="298"/>
      <c r="E791" s="299"/>
      <c r="F791" s="317"/>
      <c r="G791" s="187"/>
      <c r="H791" s="329"/>
      <c r="I791" s="330"/>
      <c r="J791" s="331"/>
      <c r="K791" s="332"/>
      <c r="L791" s="333"/>
      <c r="M791" s="743"/>
      <c r="N791" s="807"/>
      <c r="O791" s="163"/>
      <c r="P791" s="163"/>
      <c r="Q791" s="806"/>
    </row>
    <row r="792" spans="1:17" s="127" customFormat="1" ht="18.75" customHeight="1">
      <c r="A792" s="621">
        <f t="shared" si="11"/>
        <v>40295.87500000032</v>
      </c>
      <c r="B792" s="733"/>
      <c r="C792" s="656"/>
      <c r="D792" s="298"/>
      <c r="E792" s="299"/>
      <c r="F792" s="317"/>
      <c r="G792" s="187"/>
      <c r="H792" s="329"/>
      <c r="I792" s="330"/>
      <c r="J792" s="331"/>
      <c r="K792" s="332"/>
      <c r="L792" s="333"/>
      <c r="M792" s="743"/>
      <c r="N792" s="807"/>
      <c r="O792" s="163"/>
      <c r="P792" s="163"/>
      <c r="Q792" s="806"/>
    </row>
    <row r="793" spans="1:17" s="127" customFormat="1" ht="18.75" customHeight="1">
      <c r="A793" s="866">
        <f t="shared" si="11"/>
        <v>40295.87500000032</v>
      </c>
      <c r="B793" s="867"/>
      <c r="C793" s="868"/>
      <c r="D793" s="869"/>
      <c r="E793" s="870"/>
      <c r="F793" s="317"/>
      <c r="G793" s="871"/>
      <c r="H793" s="872"/>
      <c r="I793" s="873"/>
      <c r="J793" s="399"/>
      <c r="K793" s="400"/>
      <c r="L793" s="401"/>
      <c r="M793" s="747"/>
      <c r="N793" s="874"/>
      <c r="O793" s="427"/>
      <c r="P793" s="427"/>
      <c r="Q793" s="778"/>
    </row>
    <row r="794" spans="1:17" s="127" customFormat="1" ht="18.75" customHeight="1">
      <c r="A794" s="866">
        <f t="shared" si="11"/>
        <v>40295.87500000032</v>
      </c>
      <c r="B794" s="875"/>
      <c r="C794" s="656"/>
      <c r="D794" s="298"/>
      <c r="E794" s="299"/>
      <c r="F794" s="317"/>
      <c r="G794" s="187"/>
      <c r="H794" s="872"/>
      <c r="I794" s="873"/>
      <c r="J794" s="331"/>
      <c r="K794" s="332"/>
      <c r="L794" s="333"/>
      <c r="M794" s="743"/>
      <c r="N794" s="768"/>
      <c r="O794" s="163"/>
      <c r="P794" s="163"/>
      <c r="Q794" s="806"/>
    </row>
    <row r="795" spans="1:17" s="127" customFormat="1" ht="18.75" customHeight="1">
      <c r="A795" s="621">
        <f aca="true" t="shared" si="12" ref="A795:A913">IF(E794="y",A794+F794/24,IF(F794&gt;0,A794+F794/24,A794+D794/24))</f>
        <v>40295.87500000032</v>
      </c>
      <c r="B795" s="733"/>
      <c r="C795" s="656"/>
      <c r="D795" s="298"/>
      <c r="E795" s="299"/>
      <c r="F795" s="317"/>
      <c r="G795" s="187"/>
      <c r="H795" s="329"/>
      <c r="I795" s="330"/>
      <c r="J795" s="331"/>
      <c r="K795" s="332"/>
      <c r="L795" s="333"/>
      <c r="M795" s="743"/>
      <c r="N795" s="768"/>
      <c r="O795" s="163"/>
      <c r="P795" s="163"/>
      <c r="Q795" s="806"/>
    </row>
    <row r="796" spans="1:17" s="127" customFormat="1" ht="18.75" customHeight="1">
      <c r="A796" s="621">
        <f t="shared" si="12"/>
        <v>40295.87500000032</v>
      </c>
      <c r="B796" s="733"/>
      <c r="C796" s="654"/>
      <c r="D796" s="322"/>
      <c r="E796" s="316"/>
      <c r="F796" s="317"/>
      <c r="G796" s="735"/>
      <c r="H796" s="619"/>
      <c r="I796" s="620"/>
      <c r="J796" s="331"/>
      <c r="K796" s="332"/>
      <c r="L796" s="333"/>
      <c r="M796" s="743"/>
      <c r="N796" s="768"/>
      <c r="O796" s="163"/>
      <c r="P796" s="163"/>
      <c r="Q796" s="806"/>
    </row>
    <row r="797" spans="1:17" s="127" customFormat="1" ht="18.75" customHeight="1">
      <c r="A797" s="621">
        <f t="shared" si="12"/>
        <v>40295.87500000032</v>
      </c>
      <c r="B797" s="733"/>
      <c r="C797" s="654"/>
      <c r="D797" s="322"/>
      <c r="E797" s="316"/>
      <c r="F797" s="317"/>
      <c r="G797" s="735"/>
      <c r="H797" s="329"/>
      <c r="I797" s="330"/>
      <c r="J797" s="331"/>
      <c r="K797" s="332"/>
      <c r="L797" s="333"/>
      <c r="M797" s="743"/>
      <c r="N797" s="768"/>
      <c r="O797" s="163"/>
      <c r="P797" s="163"/>
      <c r="Q797" s="806"/>
    </row>
    <row r="798" spans="1:17" s="127" customFormat="1" ht="18.75" customHeight="1">
      <c r="A798" s="621">
        <f t="shared" si="12"/>
        <v>40295.87500000032</v>
      </c>
      <c r="B798" s="733"/>
      <c r="C798" s="656"/>
      <c r="D798" s="298"/>
      <c r="E798" s="299"/>
      <c r="F798" s="317"/>
      <c r="G798" s="187"/>
      <c r="H798" s="329"/>
      <c r="I798" s="330"/>
      <c r="J798" s="331"/>
      <c r="K798" s="332"/>
      <c r="L798" s="333"/>
      <c r="M798" s="743"/>
      <c r="N798" s="768"/>
      <c r="O798" s="163"/>
      <c r="P798" s="163"/>
      <c r="Q798" s="806"/>
    </row>
    <row r="799" spans="1:17" s="127" customFormat="1" ht="18.75" customHeight="1">
      <c r="A799" s="621">
        <f t="shared" si="12"/>
        <v>40295.87500000032</v>
      </c>
      <c r="B799" s="733"/>
      <c r="C799" s="656"/>
      <c r="D799" s="298"/>
      <c r="E799" s="299"/>
      <c r="F799" s="317"/>
      <c r="G799" s="187"/>
      <c r="H799" s="329"/>
      <c r="I799" s="330"/>
      <c r="J799" s="331"/>
      <c r="K799" s="332"/>
      <c r="L799" s="333"/>
      <c r="M799" s="743"/>
      <c r="N799" s="768"/>
      <c r="O799" s="876"/>
      <c r="P799" s="163"/>
      <c r="Q799" s="806"/>
    </row>
    <row r="800" spans="1:17" s="127" customFormat="1" ht="18.75" customHeight="1">
      <c r="A800" s="621">
        <f t="shared" si="12"/>
        <v>40295.87500000032</v>
      </c>
      <c r="B800" s="733"/>
      <c r="C800" s="656"/>
      <c r="D800" s="298"/>
      <c r="E800" s="299"/>
      <c r="F800" s="317"/>
      <c r="G800" s="187"/>
      <c r="H800" s="329"/>
      <c r="I800" s="330"/>
      <c r="J800" s="331"/>
      <c r="K800" s="332"/>
      <c r="L800" s="333"/>
      <c r="M800" s="743"/>
      <c r="N800" s="768"/>
      <c r="O800" s="163"/>
      <c r="P800" s="163"/>
      <c r="Q800" s="806"/>
    </row>
    <row r="801" spans="1:17" s="127" customFormat="1" ht="18.75" customHeight="1">
      <c r="A801" s="621">
        <f t="shared" si="12"/>
        <v>40295.87500000032</v>
      </c>
      <c r="B801" s="733"/>
      <c r="C801" s="654"/>
      <c r="D801" s="322"/>
      <c r="E801" s="316"/>
      <c r="F801" s="317"/>
      <c r="G801" s="735"/>
      <c r="H801" s="619"/>
      <c r="I801" s="620"/>
      <c r="J801" s="331"/>
      <c r="K801" s="332"/>
      <c r="L801" s="333"/>
      <c r="M801" s="743"/>
      <c r="N801" s="768"/>
      <c r="O801" s="163"/>
      <c r="P801" s="163"/>
      <c r="Q801" s="806"/>
    </row>
    <row r="802" spans="1:17" s="127" customFormat="1" ht="18.75" customHeight="1">
      <c r="A802" s="621">
        <f t="shared" si="12"/>
        <v>40295.87500000032</v>
      </c>
      <c r="B802" s="733"/>
      <c r="C802" s="654"/>
      <c r="D802" s="322"/>
      <c r="E802" s="316"/>
      <c r="F802" s="317"/>
      <c r="G802" s="735"/>
      <c r="H802" s="619"/>
      <c r="I802" s="620"/>
      <c r="J802" s="331"/>
      <c r="K802" s="332"/>
      <c r="L802" s="333"/>
      <c r="M802" s="743"/>
      <c r="N802" s="768"/>
      <c r="O802" s="163"/>
      <c r="P802" s="163"/>
      <c r="Q802" s="806"/>
    </row>
    <row r="803" spans="1:17" s="127" customFormat="1" ht="18.75" customHeight="1">
      <c r="A803" s="621">
        <f t="shared" si="12"/>
        <v>40295.87500000032</v>
      </c>
      <c r="B803" s="733"/>
      <c r="C803" s="654"/>
      <c r="D803" s="322"/>
      <c r="E803" s="316"/>
      <c r="F803" s="317"/>
      <c r="G803" s="735"/>
      <c r="H803" s="619"/>
      <c r="I803" s="620"/>
      <c r="J803" s="331"/>
      <c r="K803" s="332"/>
      <c r="L803" s="333"/>
      <c r="M803" s="743"/>
      <c r="N803" s="768"/>
      <c r="O803" s="163"/>
      <c r="P803" s="163"/>
      <c r="Q803" s="806"/>
    </row>
    <row r="804" spans="1:17" s="127" customFormat="1" ht="18.75" customHeight="1">
      <c r="A804" s="621">
        <f t="shared" si="12"/>
        <v>40295.87500000032</v>
      </c>
      <c r="B804" s="733"/>
      <c r="C804" s="654"/>
      <c r="D804" s="322"/>
      <c r="E804" s="316"/>
      <c r="F804" s="317"/>
      <c r="G804" s="735"/>
      <c r="H804" s="619"/>
      <c r="I804" s="620"/>
      <c r="J804" s="331"/>
      <c r="K804" s="332"/>
      <c r="L804" s="333"/>
      <c r="M804" s="743"/>
      <c r="N804" s="768"/>
      <c r="O804" s="163"/>
      <c r="P804" s="163"/>
      <c r="Q804" s="806"/>
    </row>
    <row r="805" spans="1:17" s="127" customFormat="1" ht="18.75" customHeight="1">
      <c r="A805" s="621">
        <f t="shared" si="12"/>
        <v>40295.87500000032</v>
      </c>
      <c r="B805" s="733"/>
      <c r="C805" s="654"/>
      <c r="D805" s="322"/>
      <c r="E805" s="316"/>
      <c r="F805" s="317"/>
      <c r="G805" s="735"/>
      <c r="H805" s="619"/>
      <c r="I805" s="620"/>
      <c r="J805" s="331"/>
      <c r="K805" s="332"/>
      <c r="L805" s="333"/>
      <c r="M805" s="743"/>
      <c r="N805" s="768"/>
      <c r="O805" s="163"/>
      <c r="P805" s="163"/>
      <c r="Q805" s="806"/>
    </row>
    <row r="806" spans="1:17" s="127" customFormat="1" ht="18.75" customHeight="1">
      <c r="A806" s="621">
        <f t="shared" si="12"/>
        <v>40295.87500000032</v>
      </c>
      <c r="B806" s="733"/>
      <c r="C806" s="654"/>
      <c r="D806" s="322"/>
      <c r="E806" s="316"/>
      <c r="F806" s="317"/>
      <c r="G806" s="735"/>
      <c r="H806" s="619"/>
      <c r="I806" s="620"/>
      <c r="J806" s="331"/>
      <c r="K806" s="332"/>
      <c r="L806" s="333"/>
      <c r="M806" s="743"/>
      <c r="N806" s="768"/>
      <c r="O806" s="163"/>
      <c r="P806" s="163"/>
      <c r="Q806" s="806"/>
    </row>
    <row r="807" spans="1:17" s="127" customFormat="1" ht="18.75" customHeight="1">
      <c r="A807" s="621">
        <f t="shared" si="12"/>
        <v>40295.87500000032</v>
      </c>
      <c r="B807" s="733"/>
      <c r="C807" s="654"/>
      <c r="D807" s="322"/>
      <c r="E807" s="316"/>
      <c r="F807" s="317"/>
      <c r="G807" s="735"/>
      <c r="H807" s="619"/>
      <c r="I807" s="620"/>
      <c r="J807" s="331"/>
      <c r="K807" s="332"/>
      <c r="L807" s="333"/>
      <c r="M807" s="743"/>
      <c r="N807" s="768"/>
      <c r="O807" s="163"/>
      <c r="P807" s="163"/>
      <c r="Q807" s="806"/>
    </row>
    <row r="808" spans="1:17" s="127" customFormat="1" ht="18.75" customHeight="1">
      <c r="A808" s="621">
        <f t="shared" si="12"/>
        <v>40295.87500000032</v>
      </c>
      <c r="B808" s="733"/>
      <c r="C808" s="654"/>
      <c r="D808" s="322"/>
      <c r="E808" s="316"/>
      <c r="F808" s="317"/>
      <c r="G808" s="735"/>
      <c r="H808" s="619"/>
      <c r="I808" s="620"/>
      <c r="J808" s="331"/>
      <c r="K808" s="332"/>
      <c r="L808" s="333"/>
      <c r="M808" s="743"/>
      <c r="N808" s="768"/>
      <c r="O808" s="163"/>
      <c r="P808" s="163"/>
      <c r="Q808" s="806"/>
    </row>
    <row r="809" spans="1:17" s="127" customFormat="1" ht="18.75" customHeight="1">
      <c r="A809" s="621">
        <f t="shared" si="12"/>
        <v>40295.87500000032</v>
      </c>
      <c r="B809" s="733"/>
      <c r="C809" s="654"/>
      <c r="D809" s="322"/>
      <c r="E809" s="316"/>
      <c r="F809" s="317"/>
      <c r="G809" s="735"/>
      <c r="H809" s="619"/>
      <c r="I809" s="620"/>
      <c r="J809" s="331"/>
      <c r="K809" s="332"/>
      <c r="L809" s="333"/>
      <c r="M809" s="743"/>
      <c r="N809" s="768"/>
      <c r="O809" s="163"/>
      <c r="P809" s="163"/>
      <c r="Q809" s="806"/>
    </row>
    <row r="810" spans="1:17" s="127" customFormat="1" ht="18.75" customHeight="1">
      <c r="A810" s="621">
        <f t="shared" si="12"/>
        <v>40295.87500000032</v>
      </c>
      <c r="B810" s="733"/>
      <c r="C810" s="654"/>
      <c r="D810" s="322"/>
      <c r="E810" s="316"/>
      <c r="F810" s="317"/>
      <c r="G810" s="735"/>
      <c r="H810" s="619"/>
      <c r="I810" s="620"/>
      <c r="J810" s="331"/>
      <c r="K810" s="332"/>
      <c r="L810" s="333"/>
      <c r="M810" s="743"/>
      <c r="N810" s="768"/>
      <c r="O810" s="163"/>
      <c r="P810" s="163"/>
      <c r="Q810" s="806"/>
    </row>
    <row r="811" spans="1:17" s="127" customFormat="1" ht="18.75" customHeight="1">
      <c r="A811" s="621">
        <f t="shared" si="12"/>
        <v>40295.87500000032</v>
      </c>
      <c r="B811" s="733"/>
      <c r="C811" s="654"/>
      <c r="D811" s="322"/>
      <c r="E811" s="316"/>
      <c r="F811" s="317"/>
      <c r="G811" s="735"/>
      <c r="H811" s="619"/>
      <c r="I811" s="620"/>
      <c r="J811" s="331"/>
      <c r="K811" s="332"/>
      <c r="L811" s="333"/>
      <c r="M811" s="743"/>
      <c r="N811" s="768"/>
      <c r="O811" s="163"/>
      <c r="P811" s="163"/>
      <c r="Q811" s="806"/>
    </row>
    <row r="812" spans="1:17" s="127" customFormat="1" ht="18.75" customHeight="1">
      <c r="A812" s="621">
        <f t="shared" si="12"/>
        <v>40295.87500000032</v>
      </c>
      <c r="B812" s="733"/>
      <c r="C812" s="654"/>
      <c r="D812" s="322"/>
      <c r="E812" s="316"/>
      <c r="F812" s="317"/>
      <c r="G812" s="735"/>
      <c r="H812" s="619"/>
      <c r="I812" s="620"/>
      <c r="J812" s="331"/>
      <c r="K812" s="332"/>
      <c r="L812" s="333"/>
      <c r="M812" s="743"/>
      <c r="N812" s="768"/>
      <c r="O812" s="163"/>
      <c r="P812" s="163"/>
      <c r="Q812" s="806"/>
    </row>
    <row r="813" spans="1:17" s="127" customFormat="1" ht="18.75" customHeight="1">
      <c r="A813" s="621">
        <f t="shared" si="12"/>
        <v>40295.87500000032</v>
      </c>
      <c r="B813" s="733"/>
      <c r="C813" s="654"/>
      <c r="D813" s="322"/>
      <c r="E813" s="316"/>
      <c r="F813" s="317"/>
      <c r="G813" s="735"/>
      <c r="H813" s="619"/>
      <c r="I813" s="620"/>
      <c r="J813" s="331"/>
      <c r="K813" s="332"/>
      <c r="L813" s="333"/>
      <c r="M813" s="743"/>
      <c r="N813" s="768"/>
      <c r="O813" s="163"/>
      <c r="P813" s="163"/>
      <c r="Q813" s="806"/>
    </row>
    <row r="814" spans="1:17" s="127" customFormat="1" ht="18.75" customHeight="1">
      <c r="A814" s="621">
        <f t="shared" si="12"/>
        <v>40295.87500000032</v>
      </c>
      <c r="B814" s="733"/>
      <c r="C814" s="654"/>
      <c r="D814" s="322"/>
      <c r="E814" s="316"/>
      <c r="F814" s="317"/>
      <c r="G814" s="735"/>
      <c r="H814" s="619"/>
      <c r="I814" s="620"/>
      <c r="J814" s="331"/>
      <c r="K814" s="332"/>
      <c r="L814" s="333"/>
      <c r="M814" s="743"/>
      <c r="N814" s="768"/>
      <c r="O814" s="163"/>
      <c r="P814" s="163"/>
      <c r="Q814" s="806"/>
    </row>
    <row r="815" spans="1:17" s="127" customFormat="1" ht="18.75" customHeight="1">
      <c r="A815" s="621">
        <f t="shared" si="12"/>
        <v>40295.87500000032</v>
      </c>
      <c r="B815" s="733"/>
      <c r="C815" s="654"/>
      <c r="D815" s="322"/>
      <c r="E815" s="316"/>
      <c r="F815" s="317"/>
      <c r="G815" s="735"/>
      <c r="H815" s="619"/>
      <c r="I815" s="620"/>
      <c r="J815" s="331"/>
      <c r="K815" s="332"/>
      <c r="L815" s="333"/>
      <c r="M815" s="743"/>
      <c r="N815" s="768"/>
      <c r="O815" s="163"/>
      <c r="P815" s="163"/>
      <c r="Q815" s="806"/>
    </row>
    <row r="816" spans="1:17" s="127" customFormat="1" ht="18.75" customHeight="1">
      <c r="A816" s="621">
        <f t="shared" si="12"/>
        <v>40295.87500000032</v>
      </c>
      <c r="B816" s="733"/>
      <c r="C816" s="654"/>
      <c r="D816" s="322"/>
      <c r="E816" s="316"/>
      <c r="F816" s="317"/>
      <c r="G816" s="735"/>
      <c r="H816" s="619"/>
      <c r="I816" s="620"/>
      <c r="J816" s="331"/>
      <c r="K816" s="332"/>
      <c r="L816" s="333"/>
      <c r="M816" s="743"/>
      <c r="N816" s="768"/>
      <c r="O816" s="163"/>
      <c r="P816" s="163"/>
      <c r="Q816" s="806"/>
    </row>
    <row r="817" spans="1:17" s="127" customFormat="1" ht="18.75" customHeight="1">
      <c r="A817" s="621">
        <f t="shared" si="12"/>
        <v>40295.87500000032</v>
      </c>
      <c r="B817" s="733"/>
      <c r="C817" s="654"/>
      <c r="D817" s="322"/>
      <c r="E817" s="316"/>
      <c r="F817" s="317"/>
      <c r="G817" s="735"/>
      <c r="H817" s="619"/>
      <c r="I817" s="620"/>
      <c r="J817" s="331"/>
      <c r="K817" s="332"/>
      <c r="L817" s="333"/>
      <c r="M817" s="743"/>
      <c r="N817" s="768"/>
      <c r="O817" s="163"/>
      <c r="P817" s="163"/>
      <c r="Q817" s="806"/>
    </row>
    <row r="818" spans="1:17" s="127" customFormat="1" ht="18.75" customHeight="1">
      <c r="A818" s="621">
        <f t="shared" si="12"/>
        <v>40295.87500000032</v>
      </c>
      <c r="B818" s="733"/>
      <c r="C818" s="654"/>
      <c r="D818" s="322"/>
      <c r="E818" s="316"/>
      <c r="F818" s="317"/>
      <c r="G818" s="735"/>
      <c r="H818" s="619"/>
      <c r="I818" s="620"/>
      <c r="J818" s="331"/>
      <c r="K818" s="332"/>
      <c r="L818" s="333"/>
      <c r="M818" s="743"/>
      <c r="N818" s="768"/>
      <c r="O818" s="163"/>
      <c r="P818" s="163"/>
      <c r="Q818" s="806"/>
    </row>
    <row r="819" spans="1:17" s="127" customFormat="1" ht="18.75" customHeight="1">
      <c r="A819" s="621">
        <f t="shared" si="12"/>
        <v>40295.87500000032</v>
      </c>
      <c r="B819" s="733"/>
      <c r="C819" s="654"/>
      <c r="D819" s="322"/>
      <c r="E819" s="316"/>
      <c r="F819" s="317"/>
      <c r="G819" s="735"/>
      <c r="H819" s="619"/>
      <c r="I819" s="620"/>
      <c r="J819" s="331"/>
      <c r="K819" s="332"/>
      <c r="L819" s="333"/>
      <c r="M819" s="743"/>
      <c r="N819" s="768"/>
      <c r="O819" s="163"/>
      <c r="P819" s="163"/>
      <c r="Q819" s="806"/>
    </row>
    <row r="820" spans="1:17" s="127" customFormat="1" ht="18.75" customHeight="1">
      <c r="A820" s="621">
        <f t="shared" si="12"/>
        <v>40295.87500000032</v>
      </c>
      <c r="B820" s="733"/>
      <c r="C820" s="654"/>
      <c r="D820" s="322"/>
      <c r="E820" s="316"/>
      <c r="F820" s="317"/>
      <c r="G820" s="735"/>
      <c r="H820" s="619"/>
      <c r="I820" s="620"/>
      <c r="J820" s="331"/>
      <c r="K820" s="332"/>
      <c r="L820" s="333"/>
      <c r="M820" s="743"/>
      <c r="N820" s="768"/>
      <c r="O820" s="163"/>
      <c r="P820" s="163"/>
      <c r="Q820" s="806"/>
    </row>
    <row r="821" spans="1:17" s="127" customFormat="1" ht="18.75" customHeight="1">
      <c r="A821" s="621">
        <f t="shared" si="12"/>
        <v>40295.87500000032</v>
      </c>
      <c r="B821" s="733"/>
      <c r="C821" s="654"/>
      <c r="D821" s="322"/>
      <c r="E821" s="316"/>
      <c r="F821" s="317"/>
      <c r="G821" s="735"/>
      <c r="H821" s="619"/>
      <c r="I821" s="620"/>
      <c r="J821" s="331"/>
      <c r="K821" s="332"/>
      <c r="L821" s="333"/>
      <c r="M821" s="743"/>
      <c r="N821" s="768"/>
      <c r="O821" s="163"/>
      <c r="P821" s="163"/>
      <c r="Q821" s="806"/>
    </row>
    <row r="822" spans="1:17" s="127" customFormat="1" ht="18.75" customHeight="1">
      <c r="A822" s="621">
        <f t="shared" si="12"/>
        <v>40295.87500000032</v>
      </c>
      <c r="B822" s="733"/>
      <c r="C822" s="654"/>
      <c r="D822" s="322"/>
      <c r="E822" s="316"/>
      <c r="F822" s="317"/>
      <c r="G822" s="735"/>
      <c r="H822" s="619"/>
      <c r="I822" s="620"/>
      <c r="J822" s="331"/>
      <c r="K822" s="332"/>
      <c r="L822" s="333"/>
      <c r="M822" s="743"/>
      <c r="N822" s="768"/>
      <c r="O822" s="163"/>
      <c r="P822" s="163"/>
      <c r="Q822" s="806"/>
    </row>
    <row r="823" spans="1:17" s="127" customFormat="1" ht="18.75" customHeight="1">
      <c r="A823" s="621">
        <f t="shared" si="12"/>
        <v>40295.87500000032</v>
      </c>
      <c r="B823" s="733"/>
      <c r="C823" s="654"/>
      <c r="D823" s="322"/>
      <c r="E823" s="316"/>
      <c r="F823" s="317"/>
      <c r="G823" s="735"/>
      <c r="H823" s="619"/>
      <c r="I823" s="620"/>
      <c r="J823" s="331"/>
      <c r="K823" s="332"/>
      <c r="L823" s="333"/>
      <c r="M823" s="743"/>
      <c r="N823" s="768"/>
      <c r="O823" s="163"/>
      <c r="P823" s="163"/>
      <c r="Q823" s="806"/>
    </row>
    <row r="824" spans="1:17" s="127" customFormat="1" ht="18.75" customHeight="1">
      <c r="A824" s="621">
        <f t="shared" si="12"/>
        <v>40295.87500000032</v>
      </c>
      <c r="B824" s="733"/>
      <c r="C824" s="654"/>
      <c r="D824" s="322"/>
      <c r="E824" s="316"/>
      <c r="F824" s="317"/>
      <c r="G824" s="735"/>
      <c r="H824" s="619"/>
      <c r="I824" s="620"/>
      <c r="J824" s="331"/>
      <c r="K824" s="332"/>
      <c r="L824" s="333"/>
      <c r="M824" s="743"/>
      <c r="N824" s="768"/>
      <c r="O824" s="163"/>
      <c r="P824" s="163"/>
      <c r="Q824" s="806"/>
    </row>
    <row r="825" spans="1:17" s="127" customFormat="1" ht="18.75" customHeight="1">
      <c r="A825" s="621">
        <f t="shared" si="12"/>
        <v>40295.87500000032</v>
      </c>
      <c r="B825" s="733"/>
      <c r="C825" s="654"/>
      <c r="D825" s="322"/>
      <c r="E825" s="316"/>
      <c r="F825" s="317"/>
      <c r="G825" s="735"/>
      <c r="H825" s="619"/>
      <c r="I825" s="620"/>
      <c r="J825" s="331"/>
      <c r="K825" s="332"/>
      <c r="L825" s="333"/>
      <c r="M825" s="743"/>
      <c r="N825" s="768"/>
      <c r="O825" s="163"/>
      <c r="P825" s="163"/>
      <c r="Q825" s="806"/>
    </row>
    <row r="826" spans="1:17" s="127" customFormat="1" ht="18.75" customHeight="1">
      <c r="A826" s="621">
        <f t="shared" si="12"/>
        <v>40295.87500000032</v>
      </c>
      <c r="B826" s="733"/>
      <c r="C826" s="654"/>
      <c r="D826" s="322"/>
      <c r="E826" s="316"/>
      <c r="F826" s="317"/>
      <c r="G826" s="735"/>
      <c r="H826" s="619"/>
      <c r="I826" s="620"/>
      <c r="J826" s="331"/>
      <c r="K826" s="332"/>
      <c r="L826" s="333"/>
      <c r="M826" s="743"/>
      <c r="N826" s="768"/>
      <c r="O826" s="163"/>
      <c r="P826" s="163"/>
      <c r="Q826" s="806"/>
    </row>
    <row r="827" spans="1:17" s="127" customFormat="1" ht="18.75" customHeight="1">
      <c r="A827" s="621">
        <f t="shared" si="12"/>
        <v>40295.87500000032</v>
      </c>
      <c r="B827" s="733"/>
      <c r="C827" s="654"/>
      <c r="D827" s="322"/>
      <c r="E827" s="316"/>
      <c r="F827" s="317"/>
      <c r="G827" s="735"/>
      <c r="H827" s="619"/>
      <c r="I827" s="620"/>
      <c r="J827" s="331"/>
      <c r="K827" s="332"/>
      <c r="L827" s="333"/>
      <c r="M827" s="743"/>
      <c r="N827" s="768"/>
      <c r="O827" s="163"/>
      <c r="P827" s="163"/>
      <c r="Q827" s="806"/>
    </row>
    <row r="828" spans="1:17" s="127" customFormat="1" ht="18.75" customHeight="1">
      <c r="A828" s="621">
        <f t="shared" si="12"/>
        <v>40295.87500000032</v>
      </c>
      <c r="B828" s="733"/>
      <c r="C828" s="654"/>
      <c r="D828" s="322"/>
      <c r="E828" s="316"/>
      <c r="F828" s="317"/>
      <c r="G828" s="735"/>
      <c r="H828" s="619"/>
      <c r="I828" s="620"/>
      <c r="J828" s="331"/>
      <c r="K828" s="332"/>
      <c r="L828" s="333"/>
      <c r="M828" s="743"/>
      <c r="N828" s="768"/>
      <c r="O828" s="163"/>
      <c r="P828" s="163"/>
      <c r="Q828" s="806"/>
    </row>
    <row r="829" spans="1:17" s="127" customFormat="1" ht="18.75" customHeight="1">
      <c r="A829" s="621">
        <f t="shared" si="12"/>
        <v>40295.87500000032</v>
      </c>
      <c r="B829" s="733"/>
      <c r="C829" s="654"/>
      <c r="D829" s="322"/>
      <c r="E829" s="316"/>
      <c r="F829" s="317"/>
      <c r="G829" s="735"/>
      <c r="H829" s="619"/>
      <c r="I829" s="620"/>
      <c r="J829" s="331"/>
      <c r="K829" s="332"/>
      <c r="L829" s="333"/>
      <c r="M829" s="743"/>
      <c r="N829" s="768"/>
      <c r="O829" s="163"/>
      <c r="P829" s="163"/>
      <c r="Q829" s="806"/>
    </row>
    <row r="830" spans="1:17" s="127" customFormat="1" ht="18.75" customHeight="1">
      <c r="A830" s="621">
        <f t="shared" si="12"/>
        <v>40295.87500000032</v>
      </c>
      <c r="B830" s="733"/>
      <c r="C830" s="654"/>
      <c r="D830" s="322"/>
      <c r="E830" s="316"/>
      <c r="F830" s="317"/>
      <c r="G830" s="735"/>
      <c r="H830" s="619"/>
      <c r="I830" s="620"/>
      <c r="J830" s="331"/>
      <c r="K830" s="332"/>
      <c r="L830" s="333"/>
      <c r="M830" s="743"/>
      <c r="N830" s="768"/>
      <c r="O830" s="163"/>
      <c r="P830" s="163"/>
      <c r="Q830" s="806"/>
    </row>
    <row r="831" spans="1:17" s="127" customFormat="1" ht="18.75" customHeight="1">
      <c r="A831" s="621">
        <f t="shared" si="12"/>
        <v>40295.87500000032</v>
      </c>
      <c r="B831" s="733"/>
      <c r="C831" s="654"/>
      <c r="D831" s="322"/>
      <c r="E831" s="316"/>
      <c r="F831" s="317"/>
      <c r="G831" s="735"/>
      <c r="H831" s="619"/>
      <c r="I831" s="620"/>
      <c r="J831" s="331"/>
      <c r="K831" s="332"/>
      <c r="L831" s="333"/>
      <c r="M831" s="743"/>
      <c r="N831" s="768"/>
      <c r="O831" s="163"/>
      <c r="P831" s="163"/>
      <c r="Q831" s="806"/>
    </row>
    <row r="832" spans="1:17" s="127" customFormat="1" ht="18.75" customHeight="1">
      <c r="A832" s="621">
        <f t="shared" si="12"/>
        <v>40295.87500000032</v>
      </c>
      <c r="B832" s="733"/>
      <c r="C832" s="654"/>
      <c r="D832" s="322"/>
      <c r="E832" s="316"/>
      <c r="F832" s="317"/>
      <c r="G832" s="735"/>
      <c r="H832" s="619"/>
      <c r="I832" s="620"/>
      <c r="J832" s="331"/>
      <c r="K832" s="332"/>
      <c r="L832" s="333"/>
      <c r="M832" s="743"/>
      <c r="N832" s="768"/>
      <c r="O832" s="163"/>
      <c r="P832" s="163"/>
      <c r="Q832" s="806"/>
    </row>
    <row r="833" spans="1:17" s="127" customFormat="1" ht="18.75" customHeight="1">
      <c r="A833" s="621">
        <f t="shared" si="12"/>
        <v>40295.87500000032</v>
      </c>
      <c r="B833" s="733"/>
      <c r="C833" s="654"/>
      <c r="D833" s="322"/>
      <c r="E833" s="316"/>
      <c r="F833" s="317"/>
      <c r="G833" s="735"/>
      <c r="H833" s="619"/>
      <c r="I833" s="620"/>
      <c r="J833" s="331"/>
      <c r="K833" s="332"/>
      <c r="L833" s="333"/>
      <c r="M833" s="743"/>
      <c r="N833" s="768"/>
      <c r="O833" s="163"/>
      <c r="P833" s="163"/>
      <c r="Q833" s="806"/>
    </row>
    <row r="834" spans="1:17" s="127" customFormat="1" ht="18.75" customHeight="1">
      <c r="A834" s="621">
        <f t="shared" si="12"/>
        <v>40295.87500000032</v>
      </c>
      <c r="B834" s="733"/>
      <c r="C834" s="654"/>
      <c r="D834" s="322"/>
      <c r="E834" s="316"/>
      <c r="F834" s="317"/>
      <c r="G834" s="735"/>
      <c r="H834" s="619"/>
      <c r="I834" s="620"/>
      <c r="J834" s="331"/>
      <c r="K834" s="332"/>
      <c r="L834" s="333"/>
      <c r="M834" s="743"/>
      <c r="N834" s="768"/>
      <c r="O834" s="163"/>
      <c r="P834" s="163"/>
      <c r="Q834" s="806"/>
    </row>
    <row r="835" spans="1:17" s="127" customFormat="1" ht="18.75" customHeight="1">
      <c r="A835" s="621">
        <f t="shared" si="12"/>
        <v>40295.87500000032</v>
      </c>
      <c r="B835" s="733"/>
      <c r="C835" s="654"/>
      <c r="D835" s="322"/>
      <c r="E835" s="316"/>
      <c r="F835" s="317"/>
      <c r="G835" s="735"/>
      <c r="H835" s="619"/>
      <c r="I835" s="620"/>
      <c r="J835" s="331"/>
      <c r="K835" s="332"/>
      <c r="L835" s="333"/>
      <c r="M835" s="743"/>
      <c r="N835" s="768"/>
      <c r="O835" s="163"/>
      <c r="P835" s="163"/>
      <c r="Q835" s="806"/>
    </row>
    <row r="836" spans="1:17" s="127" customFormat="1" ht="18.75" customHeight="1">
      <c r="A836" s="621">
        <f t="shared" si="12"/>
        <v>40295.87500000032</v>
      </c>
      <c r="B836" s="733"/>
      <c r="C836" s="654"/>
      <c r="D836" s="322"/>
      <c r="E836" s="316"/>
      <c r="F836" s="317"/>
      <c r="G836" s="735"/>
      <c r="H836" s="619"/>
      <c r="I836" s="620"/>
      <c r="J836" s="331"/>
      <c r="K836" s="332"/>
      <c r="L836" s="333"/>
      <c r="M836" s="743"/>
      <c r="N836" s="768"/>
      <c r="O836" s="163"/>
      <c r="P836" s="163"/>
      <c r="Q836" s="806"/>
    </row>
    <row r="837" spans="1:17" s="127" customFormat="1" ht="18.75" customHeight="1">
      <c r="A837" s="621">
        <f t="shared" si="12"/>
        <v>40295.87500000032</v>
      </c>
      <c r="B837" s="733"/>
      <c r="C837" s="654"/>
      <c r="D837" s="322"/>
      <c r="E837" s="316"/>
      <c r="F837" s="317"/>
      <c r="G837" s="735"/>
      <c r="H837" s="619"/>
      <c r="I837" s="620"/>
      <c r="J837" s="331"/>
      <c r="K837" s="332"/>
      <c r="L837" s="333"/>
      <c r="M837" s="743"/>
      <c r="N837" s="768"/>
      <c r="O837" s="163"/>
      <c r="P837" s="163"/>
      <c r="Q837" s="806"/>
    </row>
    <row r="838" spans="1:17" s="127" customFormat="1" ht="18.75" customHeight="1">
      <c r="A838" s="621">
        <f t="shared" si="12"/>
        <v>40295.87500000032</v>
      </c>
      <c r="B838" s="733"/>
      <c r="C838" s="654"/>
      <c r="D838" s="322"/>
      <c r="E838" s="316"/>
      <c r="F838" s="317"/>
      <c r="G838" s="735"/>
      <c r="H838" s="619"/>
      <c r="I838" s="620"/>
      <c r="J838" s="331"/>
      <c r="K838" s="332"/>
      <c r="L838" s="333"/>
      <c r="M838" s="743"/>
      <c r="N838" s="768"/>
      <c r="O838" s="163"/>
      <c r="P838" s="163"/>
      <c r="Q838" s="806"/>
    </row>
    <row r="839" spans="1:17" s="127" customFormat="1" ht="18.75" customHeight="1">
      <c r="A839" s="621">
        <f t="shared" si="12"/>
        <v>40295.87500000032</v>
      </c>
      <c r="B839" s="733"/>
      <c r="C839" s="654"/>
      <c r="D839" s="322"/>
      <c r="E839" s="316"/>
      <c r="F839" s="317"/>
      <c r="G839" s="735"/>
      <c r="H839" s="619"/>
      <c r="I839" s="620"/>
      <c r="J839" s="331"/>
      <c r="K839" s="332"/>
      <c r="L839" s="333"/>
      <c r="M839" s="743"/>
      <c r="N839" s="768"/>
      <c r="O839" s="163"/>
      <c r="P839" s="163"/>
      <c r="Q839" s="806"/>
    </row>
    <row r="840" spans="1:17" s="127" customFormat="1" ht="18.75" customHeight="1">
      <c r="A840" s="621">
        <f t="shared" si="12"/>
        <v>40295.87500000032</v>
      </c>
      <c r="B840" s="733"/>
      <c r="C840" s="654"/>
      <c r="D840" s="322"/>
      <c r="E840" s="316"/>
      <c r="F840" s="317"/>
      <c r="G840" s="735"/>
      <c r="H840" s="619"/>
      <c r="I840" s="620"/>
      <c r="J840" s="331"/>
      <c r="K840" s="332"/>
      <c r="L840" s="333"/>
      <c r="M840" s="743"/>
      <c r="N840" s="768"/>
      <c r="O840" s="163"/>
      <c r="P840" s="163"/>
      <c r="Q840" s="806"/>
    </row>
    <row r="841" spans="1:17" s="127" customFormat="1" ht="18.75" customHeight="1">
      <c r="A841" s="621">
        <f t="shared" si="12"/>
        <v>40295.87500000032</v>
      </c>
      <c r="B841" s="733"/>
      <c r="C841" s="654"/>
      <c r="D841" s="322"/>
      <c r="E841" s="316"/>
      <c r="F841" s="317"/>
      <c r="G841" s="735"/>
      <c r="H841" s="619"/>
      <c r="I841" s="620"/>
      <c r="J841" s="331"/>
      <c r="K841" s="332"/>
      <c r="L841" s="333"/>
      <c r="M841" s="743"/>
      <c r="N841" s="768"/>
      <c r="O841" s="163"/>
      <c r="P841" s="163"/>
      <c r="Q841" s="806"/>
    </row>
    <row r="842" spans="1:17" s="127" customFormat="1" ht="18.75" customHeight="1">
      <c r="A842" s="621">
        <f t="shared" si="12"/>
        <v>40295.87500000032</v>
      </c>
      <c r="B842" s="733"/>
      <c r="C842" s="654"/>
      <c r="D842" s="322"/>
      <c r="E842" s="316"/>
      <c r="F842" s="317"/>
      <c r="G842" s="735"/>
      <c r="H842" s="619"/>
      <c r="I842" s="620"/>
      <c r="J842" s="331"/>
      <c r="K842" s="332"/>
      <c r="L842" s="333"/>
      <c r="M842" s="743"/>
      <c r="N842" s="768"/>
      <c r="O842" s="163"/>
      <c r="P842" s="163"/>
      <c r="Q842" s="806"/>
    </row>
    <row r="843" spans="1:17" s="127" customFormat="1" ht="18.75" customHeight="1">
      <c r="A843" s="621">
        <f t="shared" si="12"/>
        <v>40295.87500000032</v>
      </c>
      <c r="B843" s="733"/>
      <c r="C843" s="654"/>
      <c r="D843" s="322"/>
      <c r="E843" s="316"/>
      <c r="F843" s="317"/>
      <c r="G843" s="735"/>
      <c r="H843" s="619"/>
      <c r="I843" s="620"/>
      <c r="J843" s="331"/>
      <c r="K843" s="332"/>
      <c r="L843" s="333"/>
      <c r="M843" s="743"/>
      <c r="N843" s="768"/>
      <c r="O843" s="163"/>
      <c r="P843" s="163"/>
      <c r="Q843" s="806"/>
    </row>
    <row r="844" spans="1:17" s="127" customFormat="1" ht="18.75" customHeight="1">
      <c r="A844" s="621">
        <f t="shared" si="12"/>
        <v>40295.87500000032</v>
      </c>
      <c r="B844" s="733"/>
      <c r="C844" s="654"/>
      <c r="D844" s="322"/>
      <c r="E844" s="316"/>
      <c r="F844" s="317"/>
      <c r="G844" s="735"/>
      <c r="H844" s="619"/>
      <c r="I844" s="620"/>
      <c r="J844" s="331"/>
      <c r="K844" s="332"/>
      <c r="L844" s="333"/>
      <c r="M844" s="743"/>
      <c r="N844" s="768"/>
      <c r="O844" s="163"/>
      <c r="P844" s="163"/>
      <c r="Q844" s="806"/>
    </row>
    <row r="845" spans="1:17" s="127" customFormat="1" ht="18.75" customHeight="1">
      <c r="A845" s="621">
        <f t="shared" si="12"/>
        <v>40295.87500000032</v>
      </c>
      <c r="B845" s="733"/>
      <c r="C845" s="654"/>
      <c r="D845" s="322"/>
      <c r="E845" s="316"/>
      <c r="F845" s="317"/>
      <c r="G845" s="735"/>
      <c r="H845" s="619"/>
      <c r="I845" s="620"/>
      <c r="J845" s="331"/>
      <c r="K845" s="332"/>
      <c r="L845" s="333"/>
      <c r="M845" s="743"/>
      <c r="N845" s="768"/>
      <c r="O845" s="163"/>
      <c r="P845" s="163"/>
      <c r="Q845" s="806"/>
    </row>
    <row r="846" spans="1:17" s="127" customFormat="1" ht="18.75" customHeight="1">
      <c r="A846" s="621">
        <f t="shared" si="12"/>
        <v>40295.87500000032</v>
      </c>
      <c r="B846" s="733"/>
      <c r="C846" s="654"/>
      <c r="D846" s="322"/>
      <c r="E846" s="316"/>
      <c r="F846" s="317"/>
      <c r="G846" s="735"/>
      <c r="H846" s="619"/>
      <c r="I846" s="620"/>
      <c r="J846" s="331"/>
      <c r="K846" s="332"/>
      <c r="L846" s="333"/>
      <c r="M846" s="743"/>
      <c r="N846" s="768"/>
      <c r="O846" s="163"/>
      <c r="P846" s="163"/>
      <c r="Q846" s="806"/>
    </row>
    <row r="847" spans="1:17" s="127" customFormat="1" ht="18.75" customHeight="1">
      <c r="A847" s="621">
        <f t="shared" si="12"/>
        <v>40295.87500000032</v>
      </c>
      <c r="B847" s="733"/>
      <c r="C847" s="654"/>
      <c r="D847" s="322"/>
      <c r="E847" s="316"/>
      <c r="F847" s="317"/>
      <c r="G847" s="735"/>
      <c r="H847" s="619"/>
      <c r="I847" s="620"/>
      <c r="J847" s="331"/>
      <c r="K847" s="332"/>
      <c r="L847" s="333"/>
      <c r="M847" s="743"/>
      <c r="N847" s="768"/>
      <c r="O847" s="163"/>
      <c r="P847" s="163"/>
      <c r="Q847" s="806"/>
    </row>
    <row r="848" spans="1:17" s="127" customFormat="1" ht="18.75" customHeight="1">
      <c r="A848" s="621">
        <f t="shared" si="12"/>
        <v>40295.87500000032</v>
      </c>
      <c r="B848" s="733"/>
      <c r="C848" s="654"/>
      <c r="D848" s="322"/>
      <c r="E848" s="316"/>
      <c r="F848" s="317"/>
      <c r="G848" s="735"/>
      <c r="H848" s="619"/>
      <c r="I848" s="620"/>
      <c r="J848" s="331"/>
      <c r="K848" s="332"/>
      <c r="L848" s="333"/>
      <c r="M848" s="743"/>
      <c r="N848" s="768"/>
      <c r="O848" s="163"/>
      <c r="P848" s="163"/>
      <c r="Q848" s="806"/>
    </row>
    <row r="849" spans="1:17" s="127" customFormat="1" ht="18.75" customHeight="1">
      <c r="A849" s="621">
        <f t="shared" si="12"/>
        <v>40295.87500000032</v>
      </c>
      <c r="B849" s="733"/>
      <c r="C849" s="654"/>
      <c r="D849" s="322"/>
      <c r="E849" s="316"/>
      <c r="F849" s="317"/>
      <c r="G849" s="735"/>
      <c r="H849" s="619"/>
      <c r="I849" s="620"/>
      <c r="J849" s="331"/>
      <c r="K849" s="332"/>
      <c r="L849" s="333"/>
      <c r="M849" s="743"/>
      <c r="N849" s="768"/>
      <c r="O849" s="163"/>
      <c r="P849" s="163"/>
      <c r="Q849" s="806"/>
    </row>
    <row r="850" spans="1:17" s="127" customFormat="1" ht="18.75" customHeight="1">
      <c r="A850" s="621">
        <f t="shared" si="12"/>
        <v>40295.87500000032</v>
      </c>
      <c r="B850" s="733"/>
      <c r="C850" s="654"/>
      <c r="D850" s="322"/>
      <c r="E850" s="316"/>
      <c r="F850" s="317"/>
      <c r="G850" s="735"/>
      <c r="H850" s="619"/>
      <c r="I850" s="620"/>
      <c r="J850" s="331"/>
      <c r="K850" s="332"/>
      <c r="L850" s="333"/>
      <c r="M850" s="743"/>
      <c r="N850" s="768"/>
      <c r="O850" s="163"/>
      <c r="P850" s="163"/>
      <c r="Q850" s="806"/>
    </row>
    <row r="851" spans="1:17" s="127" customFormat="1" ht="18.75" customHeight="1">
      <c r="A851" s="621">
        <f t="shared" si="12"/>
        <v>40295.87500000032</v>
      </c>
      <c r="B851" s="693"/>
      <c r="C851" s="654"/>
      <c r="D851" s="322"/>
      <c r="E851" s="316"/>
      <c r="F851" s="317"/>
      <c r="G851" s="735"/>
      <c r="H851" s="619"/>
      <c r="I851" s="620"/>
      <c r="J851" s="331"/>
      <c r="K851" s="332"/>
      <c r="L851" s="333"/>
      <c r="M851" s="743"/>
      <c r="N851" s="768"/>
      <c r="O851" s="163"/>
      <c r="P851" s="163"/>
      <c r="Q851" s="806"/>
    </row>
    <row r="852" spans="1:17" s="127" customFormat="1" ht="18.75" customHeight="1">
      <c r="A852" s="621">
        <f t="shared" si="12"/>
        <v>40295.87500000032</v>
      </c>
      <c r="B852" s="693"/>
      <c r="C852" s="654"/>
      <c r="D852" s="322"/>
      <c r="E852" s="316"/>
      <c r="F852" s="317"/>
      <c r="G852" s="735"/>
      <c r="H852" s="619"/>
      <c r="I852" s="620"/>
      <c r="J852" s="331"/>
      <c r="K852" s="332"/>
      <c r="L852" s="333"/>
      <c r="M852" s="743"/>
      <c r="N852" s="768"/>
      <c r="O852" s="163"/>
      <c r="P852" s="163"/>
      <c r="Q852" s="806"/>
    </row>
    <row r="853" spans="1:17" s="127" customFormat="1" ht="18.75" customHeight="1">
      <c r="A853" s="621">
        <f t="shared" si="12"/>
        <v>40295.87500000032</v>
      </c>
      <c r="B853" s="693"/>
      <c r="C853" s="654"/>
      <c r="D853" s="322"/>
      <c r="E853" s="316"/>
      <c r="F853" s="317"/>
      <c r="G853" s="735"/>
      <c r="H853" s="619"/>
      <c r="I853" s="620"/>
      <c r="J853" s="331"/>
      <c r="K853" s="332"/>
      <c r="L853" s="333"/>
      <c r="M853" s="743"/>
      <c r="N853" s="768"/>
      <c r="O853" s="163"/>
      <c r="P853" s="163"/>
      <c r="Q853" s="806"/>
    </row>
    <row r="854" spans="1:17" s="127" customFormat="1" ht="18.75" customHeight="1">
      <c r="A854" s="621">
        <f t="shared" si="12"/>
        <v>40295.87500000032</v>
      </c>
      <c r="B854" s="693"/>
      <c r="C854" s="654"/>
      <c r="D854" s="322"/>
      <c r="E854" s="316"/>
      <c r="F854" s="317"/>
      <c r="G854" s="735"/>
      <c r="H854" s="619"/>
      <c r="I854" s="620"/>
      <c r="J854" s="331"/>
      <c r="K854" s="332"/>
      <c r="L854" s="333"/>
      <c r="M854" s="743"/>
      <c r="N854" s="768"/>
      <c r="O854" s="163"/>
      <c r="P854" s="163"/>
      <c r="Q854" s="806"/>
    </row>
    <row r="855" spans="1:17" s="127" customFormat="1" ht="18.75" customHeight="1">
      <c r="A855" s="621">
        <f t="shared" si="12"/>
        <v>40295.87500000032</v>
      </c>
      <c r="B855" s="693"/>
      <c r="C855" s="654"/>
      <c r="D855" s="322"/>
      <c r="E855" s="316"/>
      <c r="F855" s="317"/>
      <c r="G855" s="735"/>
      <c r="H855" s="619"/>
      <c r="I855" s="620"/>
      <c r="J855" s="331"/>
      <c r="K855" s="332"/>
      <c r="L855" s="333"/>
      <c r="M855" s="743"/>
      <c r="N855" s="768"/>
      <c r="O855" s="163"/>
      <c r="P855" s="163"/>
      <c r="Q855" s="806"/>
    </row>
    <row r="856" spans="1:17" s="127" customFormat="1" ht="18.75" customHeight="1">
      <c r="A856" s="621">
        <f t="shared" si="12"/>
        <v>40295.87500000032</v>
      </c>
      <c r="B856" s="693"/>
      <c r="C856" s="654"/>
      <c r="D856" s="322"/>
      <c r="E856" s="316"/>
      <c r="F856" s="317"/>
      <c r="G856" s="735"/>
      <c r="H856" s="619"/>
      <c r="I856" s="620"/>
      <c r="J856" s="331"/>
      <c r="K856" s="332"/>
      <c r="L856" s="333"/>
      <c r="M856" s="743"/>
      <c r="N856" s="768"/>
      <c r="O856" s="163"/>
      <c r="P856" s="163"/>
      <c r="Q856" s="806"/>
    </row>
    <row r="857" spans="1:17" s="127" customFormat="1" ht="18.75" customHeight="1">
      <c r="A857" s="621">
        <f t="shared" si="12"/>
        <v>40295.87500000032</v>
      </c>
      <c r="B857" s="733"/>
      <c r="C857" s="654"/>
      <c r="D857" s="322"/>
      <c r="E857" s="316"/>
      <c r="F857" s="317"/>
      <c r="G857" s="735"/>
      <c r="H857" s="619"/>
      <c r="I857" s="620"/>
      <c r="J857" s="331"/>
      <c r="K857" s="332"/>
      <c r="L857" s="333"/>
      <c r="M857" s="743"/>
      <c r="N857" s="768"/>
      <c r="O857" s="163"/>
      <c r="P857" s="163"/>
      <c r="Q857" s="806"/>
    </row>
    <row r="858" spans="1:17" s="127" customFormat="1" ht="18.75" customHeight="1">
      <c r="A858" s="621">
        <f t="shared" si="12"/>
        <v>40295.87500000032</v>
      </c>
      <c r="B858" s="733"/>
      <c r="C858" s="654"/>
      <c r="D858" s="322"/>
      <c r="E858" s="316"/>
      <c r="F858" s="317"/>
      <c r="G858" s="735"/>
      <c r="H858" s="619"/>
      <c r="I858" s="620"/>
      <c r="J858" s="331"/>
      <c r="K858" s="332"/>
      <c r="L858" s="333"/>
      <c r="M858" s="743"/>
      <c r="N858" s="768"/>
      <c r="O858" s="163"/>
      <c r="P858" s="163"/>
      <c r="Q858" s="806"/>
    </row>
    <row r="859" spans="1:17" s="127" customFormat="1" ht="18.75" customHeight="1">
      <c r="A859" s="621">
        <f t="shared" si="12"/>
        <v>40295.87500000032</v>
      </c>
      <c r="B859" s="733"/>
      <c r="C859" s="654"/>
      <c r="D859" s="322"/>
      <c r="E859" s="316"/>
      <c r="F859" s="317"/>
      <c r="G859" s="735"/>
      <c r="H859" s="619"/>
      <c r="I859" s="620"/>
      <c r="J859" s="331"/>
      <c r="K859" s="332"/>
      <c r="L859" s="333"/>
      <c r="M859" s="743"/>
      <c r="N859" s="768"/>
      <c r="O859" s="163"/>
      <c r="P859" s="163"/>
      <c r="Q859" s="806"/>
    </row>
    <row r="860" spans="1:17" s="127" customFormat="1" ht="18.75" customHeight="1">
      <c r="A860" s="621">
        <f t="shared" si="12"/>
        <v>40295.87500000032</v>
      </c>
      <c r="B860" s="733"/>
      <c r="C860" s="654"/>
      <c r="D860" s="322"/>
      <c r="E860" s="316"/>
      <c r="F860" s="317"/>
      <c r="G860" s="735"/>
      <c r="H860" s="619"/>
      <c r="I860" s="620"/>
      <c r="J860" s="331"/>
      <c r="K860" s="332"/>
      <c r="L860" s="333"/>
      <c r="M860" s="743"/>
      <c r="N860" s="768"/>
      <c r="O860" s="163"/>
      <c r="P860" s="163"/>
      <c r="Q860" s="806"/>
    </row>
    <row r="861" spans="1:17" s="127" customFormat="1" ht="18.75" customHeight="1">
      <c r="A861" s="621">
        <f t="shared" si="12"/>
        <v>40295.87500000032</v>
      </c>
      <c r="B861" s="733"/>
      <c r="C861" s="654"/>
      <c r="D861" s="322"/>
      <c r="E861" s="316"/>
      <c r="F861" s="317"/>
      <c r="G861" s="735"/>
      <c r="H861" s="619"/>
      <c r="I861" s="620"/>
      <c r="J861" s="331"/>
      <c r="K861" s="332"/>
      <c r="L861" s="333"/>
      <c r="M861" s="743"/>
      <c r="N861" s="768"/>
      <c r="O861" s="163"/>
      <c r="P861" s="163"/>
      <c r="Q861" s="806"/>
    </row>
    <row r="862" spans="1:17" s="127" customFormat="1" ht="18.75" customHeight="1">
      <c r="A862" s="621">
        <f t="shared" si="12"/>
        <v>40295.87500000032</v>
      </c>
      <c r="B862" s="733"/>
      <c r="C862" s="654"/>
      <c r="D862" s="322"/>
      <c r="E862" s="316"/>
      <c r="F862" s="317"/>
      <c r="G862" s="735"/>
      <c r="H862" s="619"/>
      <c r="I862" s="620"/>
      <c r="J862" s="331"/>
      <c r="K862" s="332"/>
      <c r="L862" s="333"/>
      <c r="M862" s="743"/>
      <c r="N862" s="768"/>
      <c r="O862" s="163"/>
      <c r="P862" s="163"/>
      <c r="Q862" s="806"/>
    </row>
    <row r="863" spans="1:17" s="127" customFormat="1" ht="18.75" customHeight="1">
      <c r="A863" s="621">
        <f t="shared" si="12"/>
        <v>40295.87500000032</v>
      </c>
      <c r="B863" s="733"/>
      <c r="C863" s="654"/>
      <c r="D863" s="322"/>
      <c r="E863" s="316"/>
      <c r="F863" s="317"/>
      <c r="G863" s="735"/>
      <c r="H863" s="619"/>
      <c r="I863" s="620"/>
      <c r="J863" s="331"/>
      <c r="K863" s="332"/>
      <c r="L863" s="333"/>
      <c r="M863" s="743"/>
      <c r="N863" s="768"/>
      <c r="O863" s="163"/>
      <c r="P863" s="163"/>
      <c r="Q863" s="806"/>
    </row>
    <row r="864" spans="1:17" s="127" customFormat="1" ht="18.75" customHeight="1">
      <c r="A864" s="621">
        <f t="shared" si="12"/>
        <v>40295.87500000032</v>
      </c>
      <c r="B864" s="733"/>
      <c r="C864" s="654"/>
      <c r="D864" s="322"/>
      <c r="E864" s="316"/>
      <c r="F864" s="317"/>
      <c r="G864" s="735"/>
      <c r="H864" s="619"/>
      <c r="I864" s="620"/>
      <c r="J864" s="331"/>
      <c r="K864" s="332"/>
      <c r="L864" s="333"/>
      <c r="M864" s="743"/>
      <c r="N864" s="768"/>
      <c r="O864" s="163"/>
      <c r="P864" s="163"/>
      <c r="Q864" s="806"/>
    </row>
    <row r="865" spans="1:17" s="127" customFormat="1" ht="18.75" customHeight="1">
      <c r="A865" s="621">
        <f t="shared" si="12"/>
        <v>40295.87500000032</v>
      </c>
      <c r="B865" s="733"/>
      <c r="C865" s="654"/>
      <c r="D865" s="322"/>
      <c r="E865" s="316"/>
      <c r="F865" s="317"/>
      <c r="G865" s="735"/>
      <c r="H865" s="619"/>
      <c r="I865" s="620"/>
      <c r="J865" s="331"/>
      <c r="K865" s="332"/>
      <c r="L865" s="333"/>
      <c r="M865" s="743"/>
      <c r="N865" s="768"/>
      <c r="O865" s="163"/>
      <c r="P865" s="163"/>
      <c r="Q865" s="806"/>
    </row>
    <row r="866" spans="1:17" s="127" customFormat="1" ht="18.75" customHeight="1">
      <c r="A866" s="621">
        <f t="shared" si="12"/>
        <v>40295.87500000032</v>
      </c>
      <c r="B866" s="733"/>
      <c r="C866" s="654"/>
      <c r="D866" s="322"/>
      <c r="E866" s="316"/>
      <c r="F866" s="317"/>
      <c r="G866" s="735"/>
      <c r="H866" s="619"/>
      <c r="I866" s="620"/>
      <c r="J866" s="331"/>
      <c r="K866" s="332"/>
      <c r="L866" s="333"/>
      <c r="M866" s="743"/>
      <c r="N866" s="768"/>
      <c r="O866" s="163"/>
      <c r="P866" s="163"/>
      <c r="Q866" s="806"/>
    </row>
    <row r="867" spans="1:17" s="127" customFormat="1" ht="18.75" customHeight="1">
      <c r="A867" s="621">
        <f t="shared" si="12"/>
        <v>40295.87500000032</v>
      </c>
      <c r="B867" s="733"/>
      <c r="C867" s="654"/>
      <c r="D867" s="322"/>
      <c r="E867" s="316"/>
      <c r="F867" s="317"/>
      <c r="G867" s="735"/>
      <c r="H867" s="619"/>
      <c r="I867" s="620"/>
      <c r="J867" s="331"/>
      <c r="K867" s="332"/>
      <c r="L867" s="333"/>
      <c r="M867" s="743"/>
      <c r="N867" s="768"/>
      <c r="O867" s="163"/>
      <c r="P867" s="163"/>
      <c r="Q867" s="806"/>
    </row>
    <row r="868" spans="1:17" s="127" customFormat="1" ht="18.75" customHeight="1">
      <c r="A868" s="621">
        <f t="shared" si="12"/>
        <v>40295.87500000032</v>
      </c>
      <c r="B868" s="733"/>
      <c r="C868" s="656"/>
      <c r="D868" s="298"/>
      <c r="E868" s="299"/>
      <c r="F868" s="317"/>
      <c r="G868" s="187"/>
      <c r="H868" s="619"/>
      <c r="I868" s="620"/>
      <c r="J868" s="331"/>
      <c r="K868" s="332"/>
      <c r="L868" s="333"/>
      <c r="M868" s="743"/>
      <c r="N868" s="768"/>
      <c r="O868" s="163"/>
      <c r="P868" s="163"/>
      <c r="Q868" s="806"/>
    </row>
    <row r="869" spans="1:17" s="127" customFormat="1" ht="18.75" customHeight="1">
      <c r="A869" s="621">
        <f t="shared" si="12"/>
        <v>40295.87500000032</v>
      </c>
      <c r="B869" s="733"/>
      <c r="C869" s="656"/>
      <c r="D869" s="298"/>
      <c r="E869" s="299"/>
      <c r="F869" s="317"/>
      <c r="G869" s="187"/>
      <c r="H869" s="329"/>
      <c r="I869" s="330"/>
      <c r="J869" s="331"/>
      <c r="K869" s="332"/>
      <c r="L869" s="333"/>
      <c r="M869" s="743"/>
      <c r="N869" s="768"/>
      <c r="O869" s="877"/>
      <c r="P869" s="163"/>
      <c r="Q869" s="806"/>
    </row>
    <row r="870" spans="1:17" s="127" customFormat="1" ht="18.75" customHeight="1">
      <c r="A870" s="621">
        <f t="shared" si="12"/>
        <v>40295.87500000032</v>
      </c>
      <c r="B870" s="733"/>
      <c r="C870" s="656"/>
      <c r="D870" s="298"/>
      <c r="E870" s="299"/>
      <c r="F870" s="317"/>
      <c r="G870" s="187"/>
      <c r="H870" s="329"/>
      <c r="I870" s="330"/>
      <c r="J870" s="331"/>
      <c r="K870" s="332"/>
      <c r="L870" s="333"/>
      <c r="M870" s="743"/>
      <c r="N870" s="768"/>
      <c r="O870" s="163"/>
      <c r="P870" s="163"/>
      <c r="Q870" s="806"/>
    </row>
    <row r="871" spans="1:17" s="127" customFormat="1" ht="18.75" customHeight="1">
      <c r="A871" s="621">
        <f t="shared" si="12"/>
        <v>40295.87500000032</v>
      </c>
      <c r="B871" s="733"/>
      <c r="C871" s="656"/>
      <c r="D871" s="298"/>
      <c r="E871" s="299"/>
      <c r="F871" s="317"/>
      <c r="G871" s="187"/>
      <c r="H871" s="329"/>
      <c r="I871" s="330"/>
      <c r="J871" s="331"/>
      <c r="K871" s="332"/>
      <c r="L871" s="333"/>
      <c r="M871" s="743"/>
      <c r="N871" s="768"/>
      <c r="O871" s="163"/>
      <c r="P871" s="163"/>
      <c r="Q871" s="806"/>
    </row>
    <row r="872" spans="1:17" s="127" customFormat="1" ht="18.75" customHeight="1">
      <c r="A872" s="621">
        <f t="shared" si="12"/>
        <v>40295.87500000032</v>
      </c>
      <c r="B872" s="733"/>
      <c r="C872" s="656"/>
      <c r="D872" s="298"/>
      <c r="E872" s="299"/>
      <c r="F872" s="317"/>
      <c r="G872" s="187"/>
      <c r="H872" s="329"/>
      <c r="I872" s="330"/>
      <c r="J872" s="331"/>
      <c r="K872" s="332"/>
      <c r="L872" s="333"/>
      <c r="M872" s="743"/>
      <c r="N872" s="768"/>
      <c r="O872" s="163"/>
      <c r="P872" s="163"/>
      <c r="Q872" s="806"/>
    </row>
    <row r="873" spans="1:17" s="127" customFormat="1" ht="18.75" customHeight="1">
      <c r="A873" s="621">
        <f t="shared" si="12"/>
        <v>40295.87500000032</v>
      </c>
      <c r="B873" s="733"/>
      <c r="C873" s="654"/>
      <c r="D873" s="322"/>
      <c r="E873" s="316"/>
      <c r="F873" s="317"/>
      <c r="G873" s="735"/>
      <c r="H873" s="619"/>
      <c r="I873" s="620"/>
      <c r="J873" s="331"/>
      <c r="K873" s="332"/>
      <c r="L873" s="333"/>
      <c r="M873" s="743"/>
      <c r="N873" s="768"/>
      <c r="O873" s="163"/>
      <c r="P873" s="163"/>
      <c r="Q873" s="806"/>
    </row>
    <row r="874" spans="1:17" s="127" customFormat="1" ht="18.75" customHeight="1">
      <c r="A874" s="621">
        <f t="shared" si="12"/>
        <v>40295.87500000032</v>
      </c>
      <c r="B874" s="733"/>
      <c r="C874" s="654"/>
      <c r="D874" s="322"/>
      <c r="E874" s="316"/>
      <c r="F874" s="317"/>
      <c r="G874" s="735"/>
      <c r="H874" s="619"/>
      <c r="I874" s="620"/>
      <c r="J874" s="331"/>
      <c r="K874" s="332"/>
      <c r="L874" s="333"/>
      <c r="M874" s="743"/>
      <c r="N874" s="768"/>
      <c r="O874" s="163"/>
      <c r="P874" s="163"/>
      <c r="Q874" s="806"/>
    </row>
    <row r="875" spans="1:17" s="127" customFormat="1" ht="18.75" customHeight="1">
      <c r="A875" s="621">
        <f t="shared" si="12"/>
        <v>40295.87500000032</v>
      </c>
      <c r="B875" s="733"/>
      <c r="C875" s="656"/>
      <c r="D875" s="298"/>
      <c r="E875" s="299"/>
      <c r="F875" s="317"/>
      <c r="G875" s="187"/>
      <c r="H875" s="619"/>
      <c r="I875" s="620"/>
      <c r="J875" s="331"/>
      <c r="K875" s="332"/>
      <c r="L875" s="333"/>
      <c r="M875" s="743"/>
      <c r="N875" s="768"/>
      <c r="O875" s="163"/>
      <c r="P875" s="163"/>
      <c r="Q875" s="806"/>
    </row>
    <row r="876" spans="1:17" s="127" customFormat="1" ht="18.75" customHeight="1">
      <c r="A876" s="621">
        <f t="shared" si="12"/>
        <v>40295.87500000032</v>
      </c>
      <c r="B876" s="733"/>
      <c r="C876" s="656"/>
      <c r="D876" s="298"/>
      <c r="E876" s="299"/>
      <c r="F876" s="317"/>
      <c r="G876" s="187"/>
      <c r="H876" s="329"/>
      <c r="I876" s="330"/>
      <c r="J876" s="331"/>
      <c r="K876" s="332"/>
      <c r="L876" s="333"/>
      <c r="M876" s="743"/>
      <c r="N876" s="768"/>
      <c r="O876" s="163"/>
      <c r="P876" s="163"/>
      <c r="Q876" s="806"/>
    </row>
    <row r="877" spans="1:17" s="127" customFormat="1" ht="18.75" customHeight="1">
      <c r="A877" s="621">
        <f t="shared" si="12"/>
        <v>40295.87500000032</v>
      </c>
      <c r="B877" s="733"/>
      <c r="C877" s="654"/>
      <c r="D877" s="322"/>
      <c r="E877" s="316"/>
      <c r="F877" s="317"/>
      <c r="G877" s="735"/>
      <c r="H877" s="619"/>
      <c r="I877" s="620"/>
      <c r="J877" s="331"/>
      <c r="K877" s="332"/>
      <c r="L877" s="333"/>
      <c r="M877" s="743"/>
      <c r="N877" s="768"/>
      <c r="O877" s="163"/>
      <c r="P877" s="163"/>
      <c r="Q877" s="806"/>
    </row>
    <row r="878" spans="1:17" s="127" customFormat="1" ht="18.75" customHeight="1">
      <c r="A878" s="621">
        <f t="shared" si="12"/>
        <v>40295.87500000032</v>
      </c>
      <c r="B878" s="733"/>
      <c r="C878" s="656"/>
      <c r="D878" s="298"/>
      <c r="E878" s="299"/>
      <c r="F878" s="317"/>
      <c r="G878" s="187"/>
      <c r="H878" s="619"/>
      <c r="I878" s="620"/>
      <c r="J878" s="331"/>
      <c r="K878" s="332"/>
      <c r="L878" s="333"/>
      <c r="M878" s="743"/>
      <c r="N878" s="768"/>
      <c r="O878" s="163"/>
      <c r="P878" s="163"/>
      <c r="Q878" s="806"/>
    </row>
    <row r="879" spans="1:17" s="127" customFormat="1" ht="18.75" customHeight="1">
      <c r="A879" s="866">
        <f t="shared" si="12"/>
        <v>40295.87500000032</v>
      </c>
      <c r="B879" s="878"/>
      <c r="C879" s="868"/>
      <c r="D879" s="869"/>
      <c r="E879" s="870"/>
      <c r="F879" s="317"/>
      <c r="G879" s="871"/>
      <c r="H879" s="872"/>
      <c r="I879" s="873"/>
      <c r="J879" s="399"/>
      <c r="K879" s="400"/>
      <c r="L879" s="401"/>
      <c r="M879" s="747"/>
      <c r="N879" s="773"/>
      <c r="O879" s="427"/>
      <c r="P879" s="427"/>
      <c r="Q879" s="778"/>
    </row>
    <row r="880" spans="1:17" s="127" customFormat="1" ht="18.75" customHeight="1">
      <c r="A880" s="866">
        <f t="shared" si="12"/>
        <v>40295.87500000032</v>
      </c>
      <c r="B880" s="878"/>
      <c r="C880" s="879"/>
      <c r="D880" s="880"/>
      <c r="E880" s="881"/>
      <c r="F880" s="317"/>
      <c r="G880" s="882"/>
      <c r="H880" s="883"/>
      <c r="I880" s="403"/>
      <c r="J880" s="399"/>
      <c r="K880" s="400"/>
      <c r="L880" s="401"/>
      <c r="M880" s="747"/>
      <c r="N880" s="773"/>
      <c r="O880" s="427"/>
      <c r="P880" s="427"/>
      <c r="Q880" s="778"/>
    </row>
    <row r="881" spans="1:17" s="127" customFormat="1" ht="18.75" customHeight="1">
      <c r="A881" s="866">
        <f t="shared" si="12"/>
        <v>40295.87500000032</v>
      </c>
      <c r="B881" s="878"/>
      <c r="C881" s="879"/>
      <c r="D881" s="880"/>
      <c r="E881" s="881"/>
      <c r="F881" s="317"/>
      <c r="G881" s="882"/>
      <c r="H881" s="872"/>
      <c r="I881" s="873"/>
      <c r="J881" s="399"/>
      <c r="K881" s="400"/>
      <c r="L881" s="401"/>
      <c r="M881" s="747"/>
      <c r="N881" s="773"/>
      <c r="O881" s="427"/>
      <c r="P881" s="427"/>
      <c r="Q881" s="778"/>
    </row>
    <row r="882" spans="1:17" s="127" customFormat="1" ht="18.75" customHeight="1">
      <c r="A882" s="866">
        <f t="shared" si="12"/>
        <v>40295.87500000032</v>
      </c>
      <c r="B882" s="878"/>
      <c r="C882" s="879"/>
      <c r="D882" s="880"/>
      <c r="E882" s="881"/>
      <c r="F882" s="317"/>
      <c r="G882" s="882"/>
      <c r="H882" s="872"/>
      <c r="I882" s="873"/>
      <c r="J882" s="399"/>
      <c r="K882" s="400"/>
      <c r="L882" s="401"/>
      <c r="M882" s="747"/>
      <c r="N882" s="773"/>
      <c r="O882" s="427"/>
      <c r="P882" s="427"/>
      <c r="Q882" s="778"/>
    </row>
    <row r="883" spans="1:17" s="127" customFormat="1" ht="18.75" customHeight="1">
      <c r="A883" s="866">
        <f t="shared" si="12"/>
        <v>40295.87500000032</v>
      </c>
      <c r="B883" s="733"/>
      <c r="C883" s="656"/>
      <c r="D883" s="298"/>
      <c r="E883" s="299"/>
      <c r="F883" s="317"/>
      <c r="G883" s="187"/>
      <c r="H883" s="872"/>
      <c r="I883" s="873"/>
      <c r="J883" s="331"/>
      <c r="K883" s="332"/>
      <c r="L883" s="333"/>
      <c r="M883" s="743"/>
      <c r="N883" s="768"/>
      <c r="O883" s="163"/>
      <c r="P883" s="163"/>
      <c r="Q883" s="806"/>
    </row>
    <row r="884" spans="1:17" s="127" customFormat="1" ht="18.75" customHeight="1">
      <c r="A884" s="866">
        <f t="shared" si="12"/>
        <v>40295.87500000032</v>
      </c>
      <c r="B884" s="733"/>
      <c r="C884" s="654"/>
      <c r="D884" s="322"/>
      <c r="E884" s="316"/>
      <c r="F884" s="317"/>
      <c r="G884" s="735"/>
      <c r="H884" s="883"/>
      <c r="I884" s="403"/>
      <c r="J884" s="331"/>
      <c r="K884" s="332"/>
      <c r="L884" s="333"/>
      <c r="M884" s="743"/>
      <c r="N884" s="768"/>
      <c r="O884" s="163"/>
      <c r="P884" s="163"/>
      <c r="Q884" s="806"/>
    </row>
    <row r="885" spans="1:17" s="127" customFormat="1" ht="18.75" customHeight="1">
      <c r="A885" s="866">
        <f t="shared" si="12"/>
        <v>40295.87500000032</v>
      </c>
      <c r="B885" s="733"/>
      <c r="C885" s="654"/>
      <c r="D885" s="322"/>
      <c r="E885" s="316"/>
      <c r="F885" s="317"/>
      <c r="G885" s="735"/>
      <c r="H885" s="883"/>
      <c r="I885" s="403"/>
      <c r="J885" s="331"/>
      <c r="K885" s="332"/>
      <c r="L885" s="333"/>
      <c r="M885" s="743"/>
      <c r="N885" s="768"/>
      <c r="O885" s="163"/>
      <c r="P885" s="163"/>
      <c r="Q885" s="806"/>
    </row>
    <row r="886" spans="1:17" s="127" customFormat="1" ht="18.75" customHeight="1">
      <c r="A886" s="866">
        <f t="shared" si="12"/>
        <v>40295.87500000032</v>
      </c>
      <c r="B886" s="733"/>
      <c r="C886" s="654"/>
      <c r="D886" s="322"/>
      <c r="E886" s="316"/>
      <c r="F886" s="317"/>
      <c r="G886" s="735"/>
      <c r="H886" s="883"/>
      <c r="I886" s="403"/>
      <c r="J886" s="331"/>
      <c r="K886" s="332"/>
      <c r="L886" s="333"/>
      <c r="M886" s="743"/>
      <c r="N886" s="768"/>
      <c r="O886" s="163"/>
      <c r="P886" s="163"/>
      <c r="Q886" s="806"/>
    </row>
    <row r="887" spans="1:17" s="127" customFormat="1" ht="18.75" customHeight="1">
      <c r="A887" s="866">
        <f t="shared" si="12"/>
        <v>40295.87500000032</v>
      </c>
      <c r="B887" s="733"/>
      <c r="C887" s="654"/>
      <c r="D887" s="322"/>
      <c r="E887" s="316"/>
      <c r="F887" s="317"/>
      <c r="G887" s="735"/>
      <c r="H887" s="883"/>
      <c r="I887" s="403"/>
      <c r="J887" s="331"/>
      <c r="K887" s="332"/>
      <c r="L887" s="333"/>
      <c r="M887" s="743"/>
      <c r="N887" s="768"/>
      <c r="O887" s="163"/>
      <c r="P887" s="163"/>
      <c r="Q887" s="806"/>
    </row>
    <row r="888" spans="1:17" s="127" customFormat="1" ht="18.75" customHeight="1">
      <c r="A888" s="866">
        <f t="shared" si="12"/>
        <v>40295.87500000032</v>
      </c>
      <c r="B888" s="733"/>
      <c r="C888" s="656"/>
      <c r="D888" s="298"/>
      <c r="E888" s="299"/>
      <c r="F888" s="317"/>
      <c r="G888" s="187"/>
      <c r="H888" s="883"/>
      <c r="I888" s="403"/>
      <c r="J888" s="331"/>
      <c r="K888" s="332"/>
      <c r="L888" s="333"/>
      <c r="M888" s="743"/>
      <c r="N888" s="768"/>
      <c r="O888" s="163"/>
      <c r="P888" s="163"/>
      <c r="Q888" s="806"/>
    </row>
    <row r="889" spans="1:17" s="120" customFormat="1" ht="18.75" customHeight="1">
      <c r="A889" s="621">
        <f t="shared" si="12"/>
        <v>40295.87500000032</v>
      </c>
      <c r="B889" s="736"/>
      <c r="C889" s="656"/>
      <c r="D889" s="298"/>
      <c r="E889" s="299"/>
      <c r="F889" s="317"/>
      <c r="G889" s="187"/>
      <c r="H889" s="329"/>
      <c r="I889" s="330"/>
      <c r="J889" s="331"/>
      <c r="K889" s="332"/>
      <c r="L889" s="333"/>
      <c r="M889" s="743"/>
      <c r="N889" s="768"/>
      <c r="O889" s="163"/>
      <c r="P889" s="163"/>
      <c r="Q889" s="806"/>
    </row>
    <row r="890" spans="1:17" s="120" customFormat="1" ht="18.75" customHeight="1">
      <c r="A890" s="621">
        <f t="shared" si="12"/>
        <v>40295.87500000032</v>
      </c>
      <c r="B890" s="736"/>
      <c r="C890" s="654"/>
      <c r="D890" s="322"/>
      <c r="E890" s="316"/>
      <c r="F890" s="317"/>
      <c r="G890" s="735"/>
      <c r="H890" s="619"/>
      <c r="I890" s="620"/>
      <c r="J890" s="331"/>
      <c r="K890" s="332"/>
      <c r="L890" s="333"/>
      <c r="M890" s="743"/>
      <c r="N890" s="768"/>
      <c r="O890" s="163"/>
      <c r="P890" s="163"/>
      <c r="Q890" s="806"/>
    </row>
    <row r="891" spans="1:17" s="120" customFormat="1" ht="18.75" customHeight="1">
      <c r="A891" s="621">
        <f t="shared" si="12"/>
        <v>40295.87500000032</v>
      </c>
      <c r="B891" s="736"/>
      <c r="C891" s="656"/>
      <c r="D891" s="298"/>
      <c r="E891" s="299"/>
      <c r="F891" s="317"/>
      <c r="G891" s="187"/>
      <c r="H891" s="619"/>
      <c r="I891" s="620"/>
      <c r="J891" s="331"/>
      <c r="K891" s="332"/>
      <c r="L891" s="333"/>
      <c r="M891" s="743"/>
      <c r="N891" s="768"/>
      <c r="O891" s="163"/>
      <c r="P891" s="163"/>
      <c r="Q891" s="806"/>
    </row>
    <row r="892" spans="1:17" s="120" customFormat="1" ht="18.75" customHeight="1">
      <c r="A892" s="621">
        <f t="shared" si="12"/>
        <v>40295.87500000032</v>
      </c>
      <c r="B892" s="736"/>
      <c r="C892" s="654"/>
      <c r="D892" s="322"/>
      <c r="E892" s="316"/>
      <c r="F892" s="317"/>
      <c r="G892" s="735"/>
      <c r="H892" s="619"/>
      <c r="I892" s="620"/>
      <c r="J892" s="331"/>
      <c r="K892" s="332"/>
      <c r="L892" s="333"/>
      <c r="M892" s="743"/>
      <c r="N892" s="768"/>
      <c r="O892" s="163"/>
      <c r="P892" s="163"/>
      <c r="Q892" s="806"/>
    </row>
    <row r="893" spans="1:17" s="120" customFormat="1" ht="18.75" customHeight="1">
      <c r="A893" s="621">
        <f t="shared" si="12"/>
        <v>40295.87500000032</v>
      </c>
      <c r="B893" s="736"/>
      <c r="C893" s="654"/>
      <c r="D893" s="322"/>
      <c r="E893" s="316"/>
      <c r="F893" s="317"/>
      <c r="G893" s="735"/>
      <c r="H893" s="619"/>
      <c r="I893" s="620"/>
      <c r="J893" s="331"/>
      <c r="K893" s="332"/>
      <c r="L893" s="333"/>
      <c r="M893" s="743"/>
      <c r="N893" s="768"/>
      <c r="O893" s="163"/>
      <c r="P893" s="163"/>
      <c r="Q893" s="806"/>
    </row>
    <row r="894" spans="1:17" s="120" customFormat="1" ht="18.75" customHeight="1">
      <c r="A894" s="621">
        <f t="shared" si="12"/>
        <v>40295.87500000032</v>
      </c>
      <c r="B894" s="736"/>
      <c r="C894" s="654"/>
      <c r="D894" s="322"/>
      <c r="E894" s="316"/>
      <c r="F894" s="317"/>
      <c r="G894" s="735"/>
      <c r="H894" s="619"/>
      <c r="I894" s="620"/>
      <c r="J894" s="331"/>
      <c r="K894" s="332"/>
      <c r="L894" s="333"/>
      <c r="M894" s="743"/>
      <c r="N894" s="768"/>
      <c r="O894" s="163"/>
      <c r="P894" s="163"/>
      <c r="Q894" s="806"/>
    </row>
    <row r="895" spans="1:17" s="120" customFormat="1" ht="18.75" customHeight="1">
      <c r="A895" s="621">
        <f t="shared" si="12"/>
        <v>40295.87500000032</v>
      </c>
      <c r="B895" s="736"/>
      <c r="C895" s="654"/>
      <c r="D895" s="322"/>
      <c r="E895" s="316"/>
      <c r="F895" s="317"/>
      <c r="G895" s="735"/>
      <c r="H895" s="619"/>
      <c r="I895" s="620"/>
      <c r="J895" s="331"/>
      <c r="K895" s="332"/>
      <c r="L895" s="333"/>
      <c r="M895" s="743"/>
      <c r="N895" s="768"/>
      <c r="O895" s="163"/>
      <c r="P895" s="163"/>
      <c r="Q895" s="806"/>
    </row>
    <row r="896" spans="1:17" s="120" customFormat="1" ht="18.75" customHeight="1">
      <c r="A896" s="621">
        <f t="shared" si="12"/>
        <v>40295.87500000032</v>
      </c>
      <c r="B896" s="733"/>
      <c r="C896" s="654"/>
      <c r="D896" s="322"/>
      <c r="E896" s="316"/>
      <c r="F896" s="317"/>
      <c r="G896" s="735"/>
      <c r="H896" s="619"/>
      <c r="I896" s="620"/>
      <c r="J896" s="331"/>
      <c r="K896" s="332"/>
      <c r="L896" s="333"/>
      <c r="M896" s="743"/>
      <c r="N896" s="768"/>
      <c r="O896" s="163"/>
      <c r="P896" s="163"/>
      <c r="Q896" s="806"/>
    </row>
    <row r="897" spans="1:17" s="120" customFormat="1" ht="18.75" customHeight="1">
      <c r="A897" s="621">
        <f t="shared" si="12"/>
        <v>40295.87500000032</v>
      </c>
      <c r="B897" s="733"/>
      <c r="C897" s="654"/>
      <c r="D897" s="322"/>
      <c r="E897" s="316"/>
      <c r="F897" s="317"/>
      <c r="G897" s="735"/>
      <c r="H897" s="619"/>
      <c r="I897" s="620"/>
      <c r="J897" s="331"/>
      <c r="K897" s="332"/>
      <c r="L897" s="333"/>
      <c r="M897" s="743"/>
      <c r="N897" s="768"/>
      <c r="O897" s="163"/>
      <c r="P897" s="163"/>
      <c r="Q897" s="806"/>
    </row>
    <row r="898" spans="1:17" s="120" customFormat="1" ht="18.75" customHeight="1">
      <c r="A898" s="621">
        <f t="shared" si="12"/>
        <v>40295.87500000032</v>
      </c>
      <c r="B898" s="736"/>
      <c r="C898" s="654"/>
      <c r="D898" s="322"/>
      <c r="E898" s="316"/>
      <c r="F898" s="317"/>
      <c r="G898" s="735"/>
      <c r="H898" s="619"/>
      <c r="I898" s="620"/>
      <c r="J898" s="331"/>
      <c r="K898" s="332"/>
      <c r="L898" s="333"/>
      <c r="M898" s="743"/>
      <c r="N898" s="768"/>
      <c r="O898" s="163"/>
      <c r="P898" s="163"/>
      <c r="Q898" s="806"/>
    </row>
    <row r="899" spans="1:17" s="120" customFormat="1" ht="18.75" customHeight="1">
      <c r="A899" s="621">
        <f t="shared" si="12"/>
        <v>40295.87500000032</v>
      </c>
      <c r="B899" s="736"/>
      <c r="C899" s="654"/>
      <c r="D899" s="322"/>
      <c r="E899" s="316"/>
      <c r="F899" s="317"/>
      <c r="G899" s="735"/>
      <c r="H899" s="329"/>
      <c r="I899" s="330"/>
      <c r="J899" s="331"/>
      <c r="K899" s="332"/>
      <c r="L899" s="333"/>
      <c r="M899" s="743"/>
      <c r="N899" s="768"/>
      <c r="O899" s="163"/>
      <c r="P899" s="163"/>
      <c r="Q899" s="806"/>
    </row>
    <row r="900" spans="1:17" s="120" customFormat="1" ht="18.75" customHeight="1">
      <c r="A900" s="621">
        <f t="shared" si="12"/>
        <v>40295.87500000032</v>
      </c>
      <c r="B900" s="736"/>
      <c r="C900" s="654"/>
      <c r="D900" s="322"/>
      <c r="E900" s="316"/>
      <c r="F900" s="317"/>
      <c r="G900" s="735"/>
      <c r="H900" s="619"/>
      <c r="I900" s="620"/>
      <c r="J900" s="331"/>
      <c r="K900" s="332"/>
      <c r="L900" s="333"/>
      <c r="M900" s="743"/>
      <c r="N900" s="768"/>
      <c r="O900" s="163"/>
      <c r="P900" s="163"/>
      <c r="Q900" s="806"/>
    </row>
    <row r="901" spans="1:17" s="120" customFormat="1" ht="18.75" customHeight="1">
      <c r="A901" s="621">
        <f t="shared" si="12"/>
        <v>40295.87500000032</v>
      </c>
      <c r="B901" s="736"/>
      <c r="C901" s="654"/>
      <c r="D901" s="322"/>
      <c r="E901" s="316"/>
      <c r="F901" s="317"/>
      <c r="G901" s="735"/>
      <c r="H901" s="619"/>
      <c r="I901" s="620"/>
      <c r="J901" s="331"/>
      <c r="K901" s="332"/>
      <c r="L901" s="333"/>
      <c r="M901" s="743"/>
      <c r="N901" s="768"/>
      <c r="O901" s="163"/>
      <c r="P901" s="163"/>
      <c r="Q901" s="806"/>
    </row>
    <row r="902" spans="1:17" s="120" customFormat="1" ht="18.75" customHeight="1">
      <c r="A902" s="621">
        <f t="shared" si="12"/>
        <v>40295.87500000032</v>
      </c>
      <c r="B902" s="736"/>
      <c r="C902" s="654"/>
      <c r="D902" s="322"/>
      <c r="E902" s="316"/>
      <c r="F902" s="317"/>
      <c r="G902" s="735"/>
      <c r="H902" s="619"/>
      <c r="I902" s="620"/>
      <c r="J902" s="331"/>
      <c r="K902" s="332"/>
      <c r="L902" s="333"/>
      <c r="M902" s="743"/>
      <c r="N902" s="768"/>
      <c r="O902" s="163"/>
      <c r="P902" s="163"/>
      <c r="Q902" s="806"/>
    </row>
    <row r="903" spans="1:17" s="120" customFormat="1" ht="18.75" customHeight="1">
      <c r="A903" s="621">
        <f t="shared" si="12"/>
        <v>40295.87500000032</v>
      </c>
      <c r="B903" s="736"/>
      <c r="C903" s="654"/>
      <c r="D903" s="322"/>
      <c r="E903" s="316"/>
      <c r="F903" s="317"/>
      <c r="G903" s="735"/>
      <c r="H903" s="619"/>
      <c r="I903" s="620"/>
      <c r="J903" s="331"/>
      <c r="K903" s="332"/>
      <c r="L903" s="333"/>
      <c r="M903" s="743"/>
      <c r="N903" s="768"/>
      <c r="O903" s="163"/>
      <c r="P903" s="163"/>
      <c r="Q903" s="806"/>
    </row>
    <row r="904" spans="1:17" s="120" customFormat="1" ht="18.75" customHeight="1">
      <c r="A904" s="621">
        <f t="shared" si="12"/>
        <v>40295.87500000032</v>
      </c>
      <c r="B904" s="736"/>
      <c r="C904" s="654"/>
      <c r="D904" s="322"/>
      <c r="E904" s="316"/>
      <c r="F904" s="317"/>
      <c r="G904" s="735"/>
      <c r="H904" s="619"/>
      <c r="I904" s="620"/>
      <c r="J904" s="331"/>
      <c r="K904" s="332"/>
      <c r="L904" s="333"/>
      <c r="M904" s="743"/>
      <c r="N904" s="768"/>
      <c r="O904" s="163"/>
      <c r="P904" s="163"/>
      <c r="Q904" s="806"/>
    </row>
    <row r="905" spans="1:17" s="120" customFormat="1" ht="18.75" customHeight="1">
      <c r="A905" s="621">
        <f t="shared" si="12"/>
        <v>40295.87500000032</v>
      </c>
      <c r="B905" s="736"/>
      <c r="C905" s="654"/>
      <c r="D905" s="322"/>
      <c r="E905" s="316"/>
      <c r="F905" s="317"/>
      <c r="G905" s="735"/>
      <c r="H905" s="619"/>
      <c r="I905" s="620"/>
      <c r="J905" s="331"/>
      <c r="K905" s="332"/>
      <c r="L905" s="333"/>
      <c r="M905" s="743"/>
      <c r="N905" s="768"/>
      <c r="O905" s="163"/>
      <c r="P905" s="163"/>
      <c r="Q905" s="806"/>
    </row>
    <row r="906" spans="1:17" s="120" customFormat="1" ht="18.75" customHeight="1">
      <c r="A906" s="621">
        <f t="shared" si="12"/>
        <v>40295.87500000032</v>
      </c>
      <c r="B906" s="736"/>
      <c r="C906" s="654"/>
      <c r="D906" s="322"/>
      <c r="E906" s="316"/>
      <c r="F906" s="317"/>
      <c r="G906" s="735"/>
      <c r="H906" s="619"/>
      <c r="I906" s="620"/>
      <c r="J906" s="331"/>
      <c r="K906" s="332"/>
      <c r="L906" s="333"/>
      <c r="M906" s="743"/>
      <c r="N906" s="768"/>
      <c r="O906" s="163"/>
      <c r="P906" s="163"/>
      <c r="Q906" s="806"/>
    </row>
    <row r="907" spans="1:17" s="120" customFormat="1" ht="18.75" customHeight="1">
      <c r="A907" s="621">
        <f t="shared" si="12"/>
        <v>40295.87500000032</v>
      </c>
      <c r="B907" s="736"/>
      <c r="C907" s="654"/>
      <c r="D907" s="322"/>
      <c r="E907" s="316"/>
      <c r="F907" s="317"/>
      <c r="G907" s="735"/>
      <c r="H907" s="619"/>
      <c r="I907" s="620"/>
      <c r="J907" s="331"/>
      <c r="K907" s="332"/>
      <c r="L907" s="333"/>
      <c r="M907" s="743"/>
      <c r="N907" s="884"/>
      <c r="O907" s="163"/>
      <c r="P907" s="163"/>
      <c r="Q907" s="806"/>
    </row>
    <row r="908" spans="1:17" s="120" customFormat="1" ht="18.75" customHeight="1">
      <c r="A908" s="621">
        <f t="shared" si="12"/>
        <v>40295.87500000032</v>
      </c>
      <c r="B908" s="736"/>
      <c r="C908" s="654"/>
      <c r="D908" s="322"/>
      <c r="E908" s="316"/>
      <c r="F908" s="317"/>
      <c r="G908" s="735"/>
      <c r="H908" s="619"/>
      <c r="I908" s="620"/>
      <c r="J908" s="331"/>
      <c r="K908" s="332"/>
      <c r="L908" s="333"/>
      <c r="M908" s="743"/>
      <c r="N908" s="884"/>
      <c r="O908" s="163"/>
      <c r="P908" s="163"/>
      <c r="Q908" s="806"/>
    </row>
    <row r="909" spans="1:17" s="120" customFormat="1" ht="18.75" customHeight="1">
      <c r="A909" s="621">
        <f t="shared" si="12"/>
        <v>40295.87500000032</v>
      </c>
      <c r="B909" s="736"/>
      <c r="C909" s="654"/>
      <c r="D909" s="322"/>
      <c r="E909" s="316"/>
      <c r="F909" s="317"/>
      <c r="G909" s="735"/>
      <c r="H909" s="619"/>
      <c r="I909" s="620"/>
      <c r="J909" s="331"/>
      <c r="K909" s="332"/>
      <c r="L909" s="333"/>
      <c r="M909" s="743"/>
      <c r="N909" s="884"/>
      <c r="O909" s="163"/>
      <c r="P909" s="163"/>
      <c r="Q909" s="806"/>
    </row>
    <row r="910" spans="1:17" s="120" customFormat="1" ht="18.75" customHeight="1">
      <c r="A910" s="621">
        <f t="shared" si="12"/>
        <v>40295.87500000032</v>
      </c>
      <c r="B910" s="736"/>
      <c r="C910" s="654"/>
      <c r="D910" s="322"/>
      <c r="E910" s="316"/>
      <c r="F910" s="317"/>
      <c r="G910" s="735"/>
      <c r="H910" s="619"/>
      <c r="I910" s="620"/>
      <c r="J910" s="331"/>
      <c r="K910" s="332"/>
      <c r="L910" s="333"/>
      <c r="M910" s="743"/>
      <c r="N910" s="884"/>
      <c r="O910" s="163"/>
      <c r="P910" s="163"/>
      <c r="Q910" s="806"/>
    </row>
    <row r="911" spans="1:17" s="120" customFormat="1" ht="18.75" customHeight="1">
      <c r="A911" s="621">
        <f t="shared" si="12"/>
        <v>40295.87500000032</v>
      </c>
      <c r="B911" s="736"/>
      <c r="C911" s="654"/>
      <c r="D911" s="322"/>
      <c r="E911" s="316"/>
      <c r="F911" s="317"/>
      <c r="G911" s="735"/>
      <c r="H911" s="619"/>
      <c r="I911" s="620"/>
      <c r="J911" s="331"/>
      <c r="K911" s="332"/>
      <c r="L911" s="333"/>
      <c r="M911" s="743"/>
      <c r="N911" s="884"/>
      <c r="O911" s="163"/>
      <c r="P911" s="163"/>
      <c r="Q911" s="806"/>
    </row>
    <row r="912" spans="1:17" s="120" customFormat="1" ht="18.75" customHeight="1">
      <c r="A912" s="621">
        <f t="shared" si="12"/>
        <v>40295.87500000032</v>
      </c>
      <c r="B912" s="736"/>
      <c r="C912" s="654"/>
      <c r="D912" s="322"/>
      <c r="E912" s="316"/>
      <c r="F912" s="317"/>
      <c r="G912" s="735"/>
      <c r="H912" s="619"/>
      <c r="I912" s="620"/>
      <c r="J912" s="331"/>
      <c r="K912" s="332"/>
      <c r="L912" s="333"/>
      <c r="M912" s="743"/>
      <c r="N912" s="768"/>
      <c r="O912" s="163"/>
      <c r="P912" s="163"/>
      <c r="Q912" s="806"/>
    </row>
    <row r="913" spans="1:17" s="127" customFormat="1" ht="18.75" customHeight="1">
      <c r="A913" s="621">
        <f t="shared" si="12"/>
        <v>40295.87500000032</v>
      </c>
      <c r="B913" s="885"/>
      <c r="C913" s="654"/>
      <c r="D913" s="322"/>
      <c r="E913" s="316"/>
      <c r="F913" s="317"/>
      <c r="G913" s="735"/>
      <c r="H913" s="329"/>
      <c r="I913" s="330"/>
      <c r="J913" s="331"/>
      <c r="K913" s="332"/>
      <c r="L913" s="333"/>
      <c r="M913" s="743"/>
      <c r="N913" s="768"/>
      <c r="O913" s="163"/>
      <c r="P913" s="163"/>
      <c r="Q913" s="806"/>
    </row>
    <row r="914" spans="1:17" s="127" customFormat="1" ht="18.75" customHeight="1">
      <c r="A914" s="621">
        <f aca="true" t="shared" si="13" ref="A914:A1032">IF(E913="y",A913+F913/24,IF(F913&gt;0,A913+F913/24,A913+D913/24))</f>
        <v>40295.87500000032</v>
      </c>
      <c r="B914" s="733"/>
      <c r="C914" s="656"/>
      <c r="D914" s="298"/>
      <c r="E914" s="299"/>
      <c r="F914" s="317"/>
      <c r="G914" s="187"/>
      <c r="H914" s="329"/>
      <c r="I914" s="330"/>
      <c r="J914" s="331"/>
      <c r="K914" s="332"/>
      <c r="L914" s="333"/>
      <c r="M914" s="743"/>
      <c r="N914" s="768"/>
      <c r="O914" s="163"/>
      <c r="P914" s="163"/>
      <c r="Q914" s="806"/>
    </row>
    <row r="915" spans="1:17" s="127" customFormat="1" ht="18.75" customHeight="1">
      <c r="A915" s="621">
        <f t="shared" si="13"/>
        <v>40295.87500000032</v>
      </c>
      <c r="B915" s="733"/>
      <c r="C915" s="654"/>
      <c r="D915" s="322"/>
      <c r="E915" s="316"/>
      <c r="F915" s="317"/>
      <c r="G915" s="735"/>
      <c r="H915" s="329"/>
      <c r="I915" s="330"/>
      <c r="J915" s="331"/>
      <c r="K915" s="332"/>
      <c r="L915" s="333"/>
      <c r="M915" s="743"/>
      <c r="N915" s="768"/>
      <c r="O915" s="163"/>
      <c r="P915" s="163"/>
      <c r="Q915" s="806"/>
    </row>
    <row r="916" spans="1:17" s="127" customFormat="1" ht="18.75" customHeight="1">
      <c r="A916" s="621">
        <f t="shared" si="13"/>
        <v>40295.87500000032</v>
      </c>
      <c r="B916" s="733"/>
      <c r="C916" s="654"/>
      <c r="D916" s="322"/>
      <c r="E916" s="316"/>
      <c r="F916" s="317"/>
      <c r="G916" s="735"/>
      <c r="H916" s="619"/>
      <c r="I916" s="620"/>
      <c r="J916" s="331"/>
      <c r="K916" s="332"/>
      <c r="L916" s="333"/>
      <c r="M916" s="743"/>
      <c r="N916" s="768"/>
      <c r="O916" s="163"/>
      <c r="P916" s="163"/>
      <c r="Q916" s="806"/>
    </row>
    <row r="917" spans="1:17" s="127" customFormat="1" ht="18.75" customHeight="1">
      <c r="A917" s="621">
        <f t="shared" si="13"/>
        <v>40295.87500000032</v>
      </c>
      <c r="B917" s="733"/>
      <c r="C917" s="654"/>
      <c r="D917" s="322"/>
      <c r="E917" s="316"/>
      <c r="F917" s="317"/>
      <c r="G917" s="735"/>
      <c r="H917" s="329"/>
      <c r="I917" s="330"/>
      <c r="J917" s="331"/>
      <c r="K917" s="332"/>
      <c r="L917" s="333"/>
      <c r="M917" s="743"/>
      <c r="N917" s="768"/>
      <c r="O917" s="163"/>
      <c r="P917" s="163"/>
      <c r="Q917" s="806"/>
    </row>
    <row r="918" spans="1:17" s="127" customFormat="1" ht="18.75" customHeight="1">
      <c r="A918" s="621">
        <f t="shared" si="13"/>
        <v>40295.87500000032</v>
      </c>
      <c r="B918" s="733"/>
      <c r="C918" s="654"/>
      <c r="D918" s="322"/>
      <c r="E918" s="316"/>
      <c r="F918" s="317"/>
      <c r="G918" s="735"/>
      <c r="H918" s="619"/>
      <c r="I918" s="620"/>
      <c r="J918" s="331"/>
      <c r="K918" s="332"/>
      <c r="L918" s="333"/>
      <c r="M918" s="743"/>
      <c r="N918" s="768"/>
      <c r="O918" s="163"/>
      <c r="P918" s="163"/>
      <c r="Q918" s="806"/>
    </row>
    <row r="919" spans="1:17" s="127" customFormat="1" ht="18.75" customHeight="1">
      <c r="A919" s="621">
        <f t="shared" si="13"/>
        <v>40295.87500000032</v>
      </c>
      <c r="B919" s="733"/>
      <c r="C919" s="654"/>
      <c r="D919" s="322"/>
      <c r="E919" s="316"/>
      <c r="F919" s="317"/>
      <c r="G919" s="735"/>
      <c r="H919" s="619"/>
      <c r="I919" s="620"/>
      <c r="J919" s="331"/>
      <c r="K919" s="332"/>
      <c r="L919" s="333"/>
      <c r="M919" s="743"/>
      <c r="N919" s="768"/>
      <c r="O919" s="163"/>
      <c r="P919" s="163"/>
      <c r="Q919" s="806"/>
    </row>
    <row r="920" spans="1:17" s="127" customFormat="1" ht="18.75" customHeight="1">
      <c r="A920" s="621">
        <f t="shared" si="13"/>
        <v>40295.87500000032</v>
      </c>
      <c r="B920" s="733"/>
      <c r="C920" s="654"/>
      <c r="D920" s="322"/>
      <c r="E920" s="316"/>
      <c r="F920" s="317"/>
      <c r="G920" s="735"/>
      <c r="H920" s="619"/>
      <c r="I920" s="620"/>
      <c r="J920" s="331"/>
      <c r="K920" s="332"/>
      <c r="L920" s="333"/>
      <c r="M920" s="743"/>
      <c r="N920" s="768"/>
      <c r="O920" s="163"/>
      <c r="P920" s="163"/>
      <c r="Q920" s="806"/>
    </row>
    <row r="921" spans="1:17" s="127" customFormat="1" ht="18.75" customHeight="1">
      <c r="A921" s="621">
        <f t="shared" si="13"/>
        <v>40295.87500000032</v>
      </c>
      <c r="B921" s="733"/>
      <c r="C921" s="654"/>
      <c r="D921" s="322"/>
      <c r="E921" s="316"/>
      <c r="F921" s="317"/>
      <c r="G921" s="735"/>
      <c r="H921" s="619"/>
      <c r="I921" s="620"/>
      <c r="J921" s="331"/>
      <c r="K921" s="332"/>
      <c r="L921" s="333"/>
      <c r="M921" s="743"/>
      <c r="N921" s="768"/>
      <c r="O921" s="163"/>
      <c r="P921" s="163"/>
      <c r="Q921" s="806"/>
    </row>
    <row r="922" spans="1:17" s="127" customFormat="1" ht="18.75" customHeight="1">
      <c r="A922" s="621">
        <f t="shared" si="13"/>
        <v>40295.87500000032</v>
      </c>
      <c r="B922" s="733"/>
      <c r="C922" s="654"/>
      <c r="D922" s="322"/>
      <c r="E922" s="316"/>
      <c r="F922" s="317"/>
      <c r="G922" s="735"/>
      <c r="H922" s="619"/>
      <c r="I922" s="620"/>
      <c r="J922" s="331"/>
      <c r="K922" s="332"/>
      <c r="L922" s="333"/>
      <c r="M922" s="743"/>
      <c r="N922" s="768"/>
      <c r="O922" s="163"/>
      <c r="P922" s="163"/>
      <c r="Q922" s="806"/>
    </row>
    <row r="923" spans="1:17" s="127" customFormat="1" ht="18.75" customHeight="1">
      <c r="A923" s="621">
        <f t="shared" si="13"/>
        <v>40295.87500000032</v>
      </c>
      <c r="B923" s="733"/>
      <c r="C923" s="654"/>
      <c r="D923" s="322"/>
      <c r="E923" s="316"/>
      <c r="F923" s="317"/>
      <c r="G923" s="735"/>
      <c r="H923" s="619"/>
      <c r="I923" s="620"/>
      <c r="J923" s="331"/>
      <c r="K923" s="332"/>
      <c r="L923" s="333"/>
      <c r="M923" s="743"/>
      <c r="N923" s="768"/>
      <c r="O923" s="163"/>
      <c r="P923" s="163"/>
      <c r="Q923" s="806"/>
    </row>
    <row r="924" spans="1:17" s="127" customFormat="1" ht="18.75" customHeight="1">
      <c r="A924" s="621">
        <f t="shared" si="13"/>
        <v>40295.87500000032</v>
      </c>
      <c r="B924" s="733"/>
      <c r="C924" s="654"/>
      <c r="D924" s="322"/>
      <c r="E924" s="316"/>
      <c r="F924" s="317"/>
      <c r="G924" s="735"/>
      <c r="H924" s="619"/>
      <c r="I924" s="620"/>
      <c r="J924" s="331"/>
      <c r="K924" s="332"/>
      <c r="L924" s="333"/>
      <c r="M924" s="743"/>
      <c r="N924" s="773"/>
      <c r="O924" s="163"/>
      <c r="P924" s="163"/>
      <c r="Q924" s="806"/>
    </row>
    <row r="925" spans="1:17" s="127" customFormat="1" ht="18.75" customHeight="1">
      <c r="A925" s="621">
        <f t="shared" si="13"/>
        <v>40295.87500000032</v>
      </c>
      <c r="B925" s="733"/>
      <c r="C925" s="654"/>
      <c r="D925" s="322"/>
      <c r="E925" s="316"/>
      <c r="F925" s="317"/>
      <c r="G925" s="735"/>
      <c r="H925" s="329"/>
      <c r="I925" s="330"/>
      <c r="J925" s="331"/>
      <c r="K925" s="332"/>
      <c r="L925" s="333"/>
      <c r="M925" s="743"/>
      <c r="N925" s="773"/>
      <c r="O925" s="163"/>
      <c r="P925" s="163"/>
      <c r="Q925" s="806"/>
    </row>
    <row r="926" spans="1:17" s="127" customFormat="1" ht="18.75" customHeight="1">
      <c r="A926" s="621">
        <f t="shared" si="13"/>
        <v>40295.87500000032</v>
      </c>
      <c r="B926" s="733"/>
      <c r="C926" s="654"/>
      <c r="D926" s="322"/>
      <c r="E926" s="316"/>
      <c r="F926" s="317"/>
      <c r="G926" s="735"/>
      <c r="H926" s="619"/>
      <c r="I926" s="620"/>
      <c r="J926" s="331"/>
      <c r="K926" s="332"/>
      <c r="L926" s="333"/>
      <c r="M926" s="743"/>
      <c r="N926" s="773"/>
      <c r="O926" s="163"/>
      <c r="P926" s="163"/>
      <c r="Q926" s="806"/>
    </row>
    <row r="927" spans="1:17" s="127" customFormat="1" ht="18.75" customHeight="1">
      <c r="A927" s="621">
        <f t="shared" si="13"/>
        <v>40295.87500000032</v>
      </c>
      <c r="B927" s="693"/>
      <c r="C927" s="654"/>
      <c r="D927" s="322"/>
      <c r="E927" s="316"/>
      <c r="F927" s="317"/>
      <c r="G927" s="735"/>
      <c r="H927" s="619"/>
      <c r="I927" s="620"/>
      <c r="J927" s="331"/>
      <c r="K927" s="332"/>
      <c r="L927" s="333"/>
      <c r="M927" s="743"/>
      <c r="N927" s="773"/>
      <c r="O927" s="163"/>
      <c r="P927" s="163"/>
      <c r="Q927" s="806"/>
    </row>
    <row r="928" spans="1:17" s="127" customFormat="1" ht="18.75" customHeight="1">
      <c r="A928" s="621">
        <f t="shared" si="13"/>
        <v>40295.87500000032</v>
      </c>
      <c r="B928" s="693"/>
      <c r="C928" s="654"/>
      <c r="D928" s="322"/>
      <c r="E928" s="316"/>
      <c r="F928" s="317"/>
      <c r="G928" s="735"/>
      <c r="H928" s="329"/>
      <c r="I928" s="330"/>
      <c r="J928" s="331"/>
      <c r="K928" s="332"/>
      <c r="L928" s="333"/>
      <c r="M928" s="743"/>
      <c r="N928" s="773"/>
      <c r="O928" s="163"/>
      <c r="P928" s="163"/>
      <c r="Q928" s="806"/>
    </row>
    <row r="929" spans="1:17" s="127" customFormat="1" ht="18.75" customHeight="1">
      <c r="A929" s="621">
        <f t="shared" si="13"/>
        <v>40295.87500000032</v>
      </c>
      <c r="B929" s="693"/>
      <c r="C929" s="654"/>
      <c r="D929" s="322"/>
      <c r="E929" s="316"/>
      <c r="F929" s="317"/>
      <c r="G929" s="735"/>
      <c r="H929" s="329"/>
      <c r="I929" s="330"/>
      <c r="J929" s="331"/>
      <c r="K929" s="332"/>
      <c r="L929" s="333"/>
      <c r="M929" s="743"/>
      <c r="N929" s="773"/>
      <c r="O929" s="163"/>
      <c r="P929" s="163"/>
      <c r="Q929" s="806"/>
    </row>
    <row r="930" spans="1:17" s="127" customFormat="1" ht="18.75" customHeight="1">
      <c r="A930" s="621">
        <f t="shared" si="13"/>
        <v>40295.87500000032</v>
      </c>
      <c r="B930" s="693"/>
      <c r="C930" s="654"/>
      <c r="D930" s="322"/>
      <c r="E930" s="316"/>
      <c r="F930" s="317"/>
      <c r="G930" s="735"/>
      <c r="H930" s="619"/>
      <c r="I930" s="620"/>
      <c r="J930" s="331"/>
      <c r="K930" s="332"/>
      <c r="L930" s="333"/>
      <c r="M930" s="743"/>
      <c r="N930" s="773"/>
      <c r="O930" s="163"/>
      <c r="P930" s="163"/>
      <c r="Q930" s="806"/>
    </row>
    <row r="931" spans="1:17" s="127" customFormat="1" ht="18.75" customHeight="1">
      <c r="A931" s="621">
        <f t="shared" si="13"/>
        <v>40295.87500000032</v>
      </c>
      <c r="B931" s="693"/>
      <c r="C931" s="654"/>
      <c r="D931" s="322"/>
      <c r="E931" s="316"/>
      <c r="F931" s="317"/>
      <c r="G931" s="735"/>
      <c r="H931" s="329"/>
      <c r="I931" s="330"/>
      <c r="J931" s="331"/>
      <c r="K931" s="332"/>
      <c r="L931" s="333"/>
      <c r="M931" s="743"/>
      <c r="N931" s="773"/>
      <c r="O931" s="163"/>
      <c r="P931" s="163"/>
      <c r="Q931" s="806"/>
    </row>
    <row r="932" spans="1:17" s="127" customFormat="1" ht="18.75" customHeight="1">
      <c r="A932" s="621">
        <f t="shared" si="13"/>
        <v>40295.87500000032</v>
      </c>
      <c r="B932" s="733"/>
      <c r="C932" s="654"/>
      <c r="D932" s="322"/>
      <c r="E932" s="316"/>
      <c r="F932" s="317"/>
      <c r="G932" s="735"/>
      <c r="H932" s="329"/>
      <c r="I932" s="330"/>
      <c r="J932" s="331"/>
      <c r="K932" s="332"/>
      <c r="L932" s="333"/>
      <c r="M932" s="743"/>
      <c r="N932" s="773"/>
      <c r="O932" s="163"/>
      <c r="P932" s="163"/>
      <c r="Q932" s="806"/>
    </row>
    <row r="933" spans="1:17" s="127" customFormat="1" ht="18.75" customHeight="1">
      <c r="A933" s="621">
        <f t="shared" si="13"/>
        <v>40295.87500000032</v>
      </c>
      <c r="B933" s="733"/>
      <c r="C933" s="654"/>
      <c r="D933" s="322"/>
      <c r="E933" s="316"/>
      <c r="F933" s="317"/>
      <c r="G933" s="735"/>
      <c r="H933" s="619"/>
      <c r="I933" s="620"/>
      <c r="J933" s="331"/>
      <c r="K933" s="332"/>
      <c r="L933" s="333"/>
      <c r="M933" s="743"/>
      <c r="N933" s="773"/>
      <c r="O933" s="163"/>
      <c r="P933" s="163"/>
      <c r="Q933" s="806"/>
    </row>
    <row r="934" spans="1:17" s="127" customFormat="1" ht="18.75" customHeight="1">
      <c r="A934" s="621">
        <f t="shared" si="13"/>
        <v>40295.87500000032</v>
      </c>
      <c r="B934" s="733"/>
      <c r="C934" s="654"/>
      <c r="D934" s="322"/>
      <c r="E934" s="316"/>
      <c r="F934" s="317"/>
      <c r="G934" s="735"/>
      <c r="H934" s="619"/>
      <c r="I934" s="620"/>
      <c r="J934" s="331"/>
      <c r="K934" s="332"/>
      <c r="L934" s="333"/>
      <c r="M934" s="743"/>
      <c r="N934" s="886"/>
      <c r="O934" s="163"/>
      <c r="P934" s="163"/>
      <c r="Q934" s="806"/>
    </row>
    <row r="935" spans="1:17" s="127" customFormat="1" ht="18.75" customHeight="1">
      <c r="A935" s="621">
        <f t="shared" si="13"/>
        <v>40295.87500000032</v>
      </c>
      <c r="B935" s="733"/>
      <c r="C935" s="654"/>
      <c r="D935" s="322"/>
      <c r="E935" s="316"/>
      <c r="F935" s="317"/>
      <c r="G935" s="735"/>
      <c r="H935" s="619"/>
      <c r="I935" s="620"/>
      <c r="J935" s="331"/>
      <c r="K935" s="332"/>
      <c r="L935" s="333"/>
      <c r="M935" s="743"/>
      <c r="N935" s="887"/>
      <c r="O935" s="163"/>
      <c r="P935" s="163"/>
      <c r="Q935" s="806"/>
    </row>
    <row r="936" spans="1:17" s="127" customFormat="1" ht="18.75" customHeight="1">
      <c r="A936" s="621">
        <f t="shared" si="13"/>
        <v>40295.87500000032</v>
      </c>
      <c r="B936" s="733"/>
      <c r="C936" s="654"/>
      <c r="D936" s="322"/>
      <c r="E936" s="316"/>
      <c r="F936" s="317"/>
      <c r="G936" s="735"/>
      <c r="H936" s="619"/>
      <c r="I936" s="620"/>
      <c r="J936" s="331"/>
      <c r="K936" s="332"/>
      <c r="L936" s="333"/>
      <c r="M936" s="743"/>
      <c r="N936" s="773"/>
      <c r="O936" s="163"/>
      <c r="P936" s="163"/>
      <c r="Q936" s="806"/>
    </row>
    <row r="937" spans="1:17" s="127" customFormat="1" ht="18.75" customHeight="1">
      <c r="A937" s="621">
        <f t="shared" si="13"/>
        <v>40295.87500000032</v>
      </c>
      <c r="B937" s="733"/>
      <c r="C937" s="654"/>
      <c r="D937" s="322"/>
      <c r="E937" s="316"/>
      <c r="F937" s="317"/>
      <c r="G937" s="735"/>
      <c r="H937" s="619"/>
      <c r="I937" s="620"/>
      <c r="J937" s="331"/>
      <c r="K937" s="332"/>
      <c r="L937" s="333"/>
      <c r="M937" s="743"/>
      <c r="N937" s="773"/>
      <c r="O937" s="163"/>
      <c r="P937" s="163"/>
      <c r="Q937" s="806"/>
    </row>
    <row r="938" spans="1:17" s="127" customFormat="1" ht="18.75" customHeight="1">
      <c r="A938" s="621">
        <f t="shared" si="13"/>
        <v>40295.87500000032</v>
      </c>
      <c r="B938" s="733"/>
      <c r="C938" s="654"/>
      <c r="D938" s="322"/>
      <c r="E938" s="316"/>
      <c r="F938" s="317"/>
      <c r="G938" s="735"/>
      <c r="H938" s="619"/>
      <c r="I938" s="620"/>
      <c r="J938" s="331"/>
      <c r="K938" s="332"/>
      <c r="L938" s="333"/>
      <c r="M938" s="743"/>
      <c r="N938" s="773"/>
      <c r="O938" s="163"/>
      <c r="P938" s="163"/>
      <c r="Q938" s="806"/>
    </row>
    <row r="939" spans="1:17" s="127" customFormat="1" ht="18.75" customHeight="1">
      <c r="A939" s="621">
        <f t="shared" si="13"/>
        <v>40295.87500000032</v>
      </c>
      <c r="B939" s="733"/>
      <c r="C939" s="654"/>
      <c r="D939" s="322"/>
      <c r="E939" s="316"/>
      <c r="F939" s="317"/>
      <c r="G939" s="735"/>
      <c r="H939" s="619"/>
      <c r="I939" s="620"/>
      <c r="J939" s="331"/>
      <c r="K939" s="332"/>
      <c r="L939" s="333"/>
      <c r="M939" s="743"/>
      <c r="N939" s="773"/>
      <c r="O939" s="163"/>
      <c r="P939" s="163"/>
      <c r="Q939" s="806"/>
    </row>
    <row r="940" spans="1:17" s="127" customFormat="1" ht="18.75" customHeight="1">
      <c r="A940" s="621">
        <f t="shared" si="13"/>
        <v>40295.87500000032</v>
      </c>
      <c r="B940" s="733"/>
      <c r="C940" s="654"/>
      <c r="D940" s="322"/>
      <c r="E940" s="316"/>
      <c r="F940" s="317"/>
      <c r="G940" s="735"/>
      <c r="H940" s="619"/>
      <c r="I940" s="620"/>
      <c r="J940" s="331"/>
      <c r="K940" s="332"/>
      <c r="L940" s="333"/>
      <c r="M940" s="743"/>
      <c r="N940" s="773"/>
      <c r="O940" s="163"/>
      <c r="P940" s="163"/>
      <c r="Q940" s="806"/>
    </row>
    <row r="941" spans="1:17" s="127" customFormat="1" ht="18.75" customHeight="1">
      <c r="A941" s="621">
        <f t="shared" si="13"/>
        <v>40295.87500000032</v>
      </c>
      <c r="B941" s="733"/>
      <c r="C941" s="654"/>
      <c r="D941" s="322"/>
      <c r="E941" s="316"/>
      <c r="F941" s="317"/>
      <c r="G941" s="735"/>
      <c r="H941" s="619"/>
      <c r="I941" s="620"/>
      <c r="J941" s="331"/>
      <c r="K941" s="332"/>
      <c r="L941" s="333"/>
      <c r="M941" s="743"/>
      <c r="N941" s="773"/>
      <c r="O941" s="163"/>
      <c r="P941" s="163"/>
      <c r="Q941" s="806"/>
    </row>
    <row r="942" spans="1:17" s="127" customFormat="1" ht="18.75" customHeight="1">
      <c r="A942" s="621">
        <f t="shared" si="13"/>
        <v>40295.87500000032</v>
      </c>
      <c r="B942" s="733"/>
      <c r="C942" s="654"/>
      <c r="D942" s="322"/>
      <c r="E942" s="316"/>
      <c r="F942" s="317"/>
      <c r="G942" s="735"/>
      <c r="H942" s="619"/>
      <c r="I942" s="620"/>
      <c r="J942" s="331"/>
      <c r="K942" s="332"/>
      <c r="L942" s="333"/>
      <c r="M942" s="743"/>
      <c r="N942" s="773"/>
      <c r="O942" s="163"/>
      <c r="P942" s="163"/>
      <c r="Q942" s="806"/>
    </row>
    <row r="943" spans="1:17" s="127" customFormat="1" ht="18.75" customHeight="1">
      <c r="A943" s="621">
        <f t="shared" si="13"/>
        <v>40295.87500000032</v>
      </c>
      <c r="B943" s="733"/>
      <c r="C943" s="654"/>
      <c r="D943" s="322"/>
      <c r="E943" s="316"/>
      <c r="F943" s="317"/>
      <c r="G943" s="735"/>
      <c r="H943" s="619"/>
      <c r="I943" s="620"/>
      <c r="J943" s="331"/>
      <c r="K943" s="332"/>
      <c r="L943" s="333"/>
      <c r="M943" s="743"/>
      <c r="N943" s="773"/>
      <c r="O943" s="163"/>
      <c r="P943" s="163"/>
      <c r="Q943" s="806"/>
    </row>
    <row r="944" spans="1:17" s="127" customFormat="1" ht="18.75" customHeight="1">
      <c r="A944" s="621">
        <f t="shared" si="13"/>
        <v>40295.87500000032</v>
      </c>
      <c r="B944" s="733"/>
      <c r="C944" s="654"/>
      <c r="D944" s="322"/>
      <c r="E944" s="316"/>
      <c r="F944" s="317"/>
      <c r="G944" s="735"/>
      <c r="H944" s="619"/>
      <c r="I944" s="620"/>
      <c r="J944" s="331"/>
      <c r="K944" s="332"/>
      <c r="L944" s="333"/>
      <c r="M944" s="743"/>
      <c r="N944" s="773"/>
      <c r="O944" s="163"/>
      <c r="P944" s="163"/>
      <c r="Q944" s="806"/>
    </row>
    <row r="945" spans="1:17" s="127" customFormat="1" ht="18.75" customHeight="1">
      <c r="A945" s="621">
        <f t="shared" si="13"/>
        <v>40295.87500000032</v>
      </c>
      <c r="B945" s="733"/>
      <c r="C945" s="654"/>
      <c r="D945" s="322"/>
      <c r="E945" s="316"/>
      <c r="F945" s="317"/>
      <c r="G945" s="735"/>
      <c r="H945" s="619"/>
      <c r="I945" s="620"/>
      <c r="J945" s="331"/>
      <c r="K945" s="332"/>
      <c r="L945" s="333"/>
      <c r="M945" s="743"/>
      <c r="N945" s="773"/>
      <c r="O945" s="163"/>
      <c r="P945" s="163"/>
      <c r="Q945" s="806"/>
    </row>
    <row r="946" spans="1:17" s="127" customFormat="1" ht="18.75" customHeight="1">
      <c r="A946" s="621">
        <f t="shared" si="13"/>
        <v>40295.87500000032</v>
      </c>
      <c r="B946" s="733"/>
      <c r="C946" s="654"/>
      <c r="D946" s="322"/>
      <c r="E946" s="316"/>
      <c r="F946" s="317"/>
      <c r="G946" s="735"/>
      <c r="H946" s="619"/>
      <c r="I946" s="620"/>
      <c r="J946" s="331"/>
      <c r="K946" s="332"/>
      <c r="L946" s="333"/>
      <c r="M946" s="743"/>
      <c r="N946" s="773"/>
      <c r="O946" s="163"/>
      <c r="P946" s="163"/>
      <c r="Q946" s="806"/>
    </row>
    <row r="947" spans="1:17" s="127" customFormat="1" ht="18.75" customHeight="1">
      <c r="A947" s="621">
        <f t="shared" si="13"/>
        <v>40295.87500000032</v>
      </c>
      <c r="B947" s="733"/>
      <c r="C947" s="654"/>
      <c r="D947" s="322"/>
      <c r="E947" s="316"/>
      <c r="F947" s="317"/>
      <c r="G947" s="735"/>
      <c r="H947" s="619"/>
      <c r="I947" s="620"/>
      <c r="J947" s="331"/>
      <c r="K947" s="332"/>
      <c r="L947" s="333"/>
      <c r="M947" s="743"/>
      <c r="N947" s="773"/>
      <c r="O947" s="163"/>
      <c r="P947" s="163"/>
      <c r="Q947" s="806"/>
    </row>
    <row r="948" spans="1:17" s="127" customFormat="1" ht="18.75" customHeight="1">
      <c r="A948" s="621">
        <f t="shared" si="13"/>
        <v>40295.87500000032</v>
      </c>
      <c r="B948" s="733"/>
      <c r="C948" s="654"/>
      <c r="D948" s="322"/>
      <c r="E948" s="316"/>
      <c r="F948" s="317"/>
      <c r="G948" s="735"/>
      <c r="H948" s="619"/>
      <c r="I948" s="620"/>
      <c r="J948" s="331"/>
      <c r="K948" s="332"/>
      <c r="L948" s="333"/>
      <c r="M948" s="743"/>
      <c r="N948" s="886"/>
      <c r="O948" s="163"/>
      <c r="P948" s="163"/>
      <c r="Q948" s="806"/>
    </row>
    <row r="949" spans="1:17" s="127" customFormat="1" ht="18.75" customHeight="1">
      <c r="A949" s="621">
        <f t="shared" si="13"/>
        <v>40295.87500000032</v>
      </c>
      <c r="B949" s="733"/>
      <c r="C949" s="654"/>
      <c r="D949" s="322"/>
      <c r="E949" s="316"/>
      <c r="F949" s="317"/>
      <c r="G949" s="735"/>
      <c r="H949" s="619"/>
      <c r="I949" s="620"/>
      <c r="J949" s="331"/>
      <c r="K949" s="332"/>
      <c r="L949" s="333"/>
      <c r="M949" s="743"/>
      <c r="N949" s="773"/>
      <c r="O949" s="163"/>
      <c r="P949" s="163"/>
      <c r="Q949" s="806"/>
    </row>
    <row r="950" spans="1:17" s="127" customFormat="1" ht="18.75" customHeight="1">
      <c r="A950" s="621">
        <f t="shared" si="13"/>
        <v>40295.87500000032</v>
      </c>
      <c r="B950" s="733"/>
      <c r="C950" s="654"/>
      <c r="D950" s="322"/>
      <c r="E950" s="316"/>
      <c r="F950" s="317"/>
      <c r="G950" s="735"/>
      <c r="H950" s="619"/>
      <c r="I950" s="620"/>
      <c r="J950" s="331"/>
      <c r="K950" s="332"/>
      <c r="L950" s="333"/>
      <c r="M950" s="743"/>
      <c r="N950" s="773"/>
      <c r="O950" s="163"/>
      <c r="P950" s="163"/>
      <c r="Q950" s="806"/>
    </row>
    <row r="951" spans="1:17" s="127" customFormat="1" ht="18.75" customHeight="1">
      <c r="A951" s="621">
        <f t="shared" si="13"/>
        <v>40295.87500000032</v>
      </c>
      <c r="B951" s="733"/>
      <c r="C951" s="654"/>
      <c r="D951" s="322"/>
      <c r="E951" s="316"/>
      <c r="F951" s="317"/>
      <c r="G951" s="735"/>
      <c r="H951" s="619"/>
      <c r="I951" s="620"/>
      <c r="J951" s="331"/>
      <c r="K951" s="332"/>
      <c r="L951" s="333"/>
      <c r="M951" s="743"/>
      <c r="N951" s="773"/>
      <c r="O951" s="163"/>
      <c r="P951" s="163"/>
      <c r="Q951" s="806"/>
    </row>
    <row r="952" spans="1:17" s="127" customFormat="1" ht="18.75" customHeight="1">
      <c r="A952" s="621">
        <f t="shared" si="13"/>
        <v>40295.87500000032</v>
      </c>
      <c r="B952" s="733"/>
      <c r="C952" s="654"/>
      <c r="D952" s="322"/>
      <c r="E952" s="316"/>
      <c r="F952" s="317"/>
      <c r="G952" s="735"/>
      <c r="H952" s="619"/>
      <c r="I952" s="620"/>
      <c r="J952" s="331"/>
      <c r="K952" s="332"/>
      <c r="L952" s="333"/>
      <c r="M952" s="743"/>
      <c r="N952" s="773"/>
      <c r="O952" s="163"/>
      <c r="P952" s="163"/>
      <c r="Q952" s="806"/>
    </row>
    <row r="953" spans="1:17" s="127" customFormat="1" ht="18.75" customHeight="1">
      <c r="A953" s="621">
        <f t="shared" si="13"/>
        <v>40295.87500000032</v>
      </c>
      <c r="B953" s="733"/>
      <c r="C953" s="654"/>
      <c r="D953" s="322"/>
      <c r="E953" s="316"/>
      <c r="F953" s="317"/>
      <c r="G953" s="735"/>
      <c r="H953" s="619"/>
      <c r="I953" s="620"/>
      <c r="J953" s="331"/>
      <c r="K953" s="332"/>
      <c r="L953" s="333"/>
      <c r="M953" s="743"/>
      <c r="N953" s="773"/>
      <c r="O953" s="163"/>
      <c r="P953" s="163"/>
      <c r="Q953" s="806"/>
    </row>
    <row r="954" spans="1:17" s="127" customFormat="1" ht="18.75" customHeight="1">
      <c r="A954" s="621">
        <f t="shared" si="13"/>
        <v>40295.87500000032</v>
      </c>
      <c r="B954" s="733"/>
      <c r="C954" s="654"/>
      <c r="D954" s="322"/>
      <c r="E954" s="316"/>
      <c r="F954" s="317"/>
      <c r="G954" s="735"/>
      <c r="H954" s="619"/>
      <c r="I954" s="620"/>
      <c r="J954" s="331"/>
      <c r="K954" s="332"/>
      <c r="L954" s="333"/>
      <c r="M954" s="743"/>
      <c r="N954" s="773"/>
      <c r="O954" s="163"/>
      <c r="P954" s="163"/>
      <c r="Q954" s="806"/>
    </row>
    <row r="955" spans="1:17" s="127" customFormat="1" ht="18.75" customHeight="1">
      <c r="A955" s="621">
        <f t="shared" si="13"/>
        <v>40295.87500000032</v>
      </c>
      <c r="B955" s="733"/>
      <c r="C955" s="654"/>
      <c r="D955" s="322"/>
      <c r="E955" s="316"/>
      <c r="F955" s="317"/>
      <c r="G955" s="735"/>
      <c r="H955" s="619"/>
      <c r="I955" s="620"/>
      <c r="J955" s="331"/>
      <c r="K955" s="332"/>
      <c r="L955" s="333"/>
      <c r="M955" s="743"/>
      <c r="N955" s="773"/>
      <c r="O955" s="163"/>
      <c r="P955" s="163"/>
      <c r="Q955" s="806"/>
    </row>
    <row r="956" spans="1:17" s="127" customFormat="1" ht="18.75" customHeight="1">
      <c r="A956" s="621">
        <f t="shared" si="13"/>
        <v>40295.87500000032</v>
      </c>
      <c r="B956" s="733"/>
      <c r="C956" s="654"/>
      <c r="D956" s="322"/>
      <c r="E956" s="316"/>
      <c r="F956" s="317"/>
      <c r="G956" s="735"/>
      <c r="H956" s="619"/>
      <c r="I956" s="620"/>
      <c r="J956" s="331"/>
      <c r="K956" s="332"/>
      <c r="L956" s="333"/>
      <c r="M956" s="743"/>
      <c r="N956" s="773"/>
      <c r="O956" s="163"/>
      <c r="P956" s="163"/>
      <c r="Q956" s="806"/>
    </row>
    <row r="957" spans="1:17" s="127" customFormat="1" ht="18.75" customHeight="1">
      <c r="A957" s="621">
        <f t="shared" si="13"/>
        <v>40295.87500000032</v>
      </c>
      <c r="B957" s="733"/>
      <c r="C957" s="654"/>
      <c r="D957" s="322"/>
      <c r="E957" s="316"/>
      <c r="F957" s="317"/>
      <c r="G957" s="735"/>
      <c r="H957" s="619"/>
      <c r="I957" s="620"/>
      <c r="J957" s="331"/>
      <c r="K957" s="332"/>
      <c r="L957" s="333"/>
      <c r="M957" s="743"/>
      <c r="N957" s="773"/>
      <c r="O957" s="163"/>
      <c r="P957" s="163"/>
      <c r="Q957" s="806"/>
    </row>
    <row r="958" spans="1:17" s="127" customFormat="1" ht="18.75" customHeight="1">
      <c r="A958" s="621">
        <f t="shared" si="13"/>
        <v>40295.87500000032</v>
      </c>
      <c r="B958" s="733"/>
      <c r="C958" s="654"/>
      <c r="D958" s="322"/>
      <c r="E958" s="316"/>
      <c r="F958" s="317"/>
      <c r="G958" s="735"/>
      <c r="H958" s="619"/>
      <c r="I958" s="620"/>
      <c r="J958" s="331"/>
      <c r="K958" s="332"/>
      <c r="L958" s="333"/>
      <c r="M958" s="743"/>
      <c r="N958" s="773"/>
      <c r="O958" s="163"/>
      <c r="P958" s="163"/>
      <c r="Q958" s="806"/>
    </row>
    <row r="959" spans="1:17" s="127" customFormat="1" ht="18.75" customHeight="1">
      <c r="A959" s="621">
        <f t="shared" si="13"/>
        <v>40295.87500000032</v>
      </c>
      <c r="B959" s="733"/>
      <c r="C959" s="654"/>
      <c r="D959" s="322"/>
      <c r="E959" s="316"/>
      <c r="F959" s="317"/>
      <c r="G959" s="735"/>
      <c r="H959" s="619"/>
      <c r="I959" s="620"/>
      <c r="J959" s="331"/>
      <c r="K959" s="332"/>
      <c r="L959" s="333"/>
      <c r="M959" s="743"/>
      <c r="N959" s="773"/>
      <c r="O959" s="163"/>
      <c r="P959" s="163"/>
      <c r="Q959" s="806"/>
    </row>
    <row r="960" spans="1:17" s="127" customFormat="1" ht="18.75" customHeight="1">
      <c r="A960" s="621">
        <f t="shared" si="13"/>
        <v>40295.87500000032</v>
      </c>
      <c r="B960" s="733"/>
      <c r="C960" s="654"/>
      <c r="D960" s="322"/>
      <c r="E960" s="316"/>
      <c r="F960" s="317"/>
      <c r="G960" s="735"/>
      <c r="H960" s="619"/>
      <c r="I960" s="620"/>
      <c r="J960" s="331"/>
      <c r="K960" s="332"/>
      <c r="L960" s="333"/>
      <c r="M960" s="743"/>
      <c r="N960" s="886"/>
      <c r="O960" s="163"/>
      <c r="P960" s="163"/>
      <c r="Q960" s="806"/>
    </row>
    <row r="961" spans="1:17" s="127" customFormat="1" ht="18.75" customHeight="1">
      <c r="A961" s="621">
        <f t="shared" si="13"/>
        <v>40295.87500000032</v>
      </c>
      <c r="B961" s="733"/>
      <c r="C961" s="654"/>
      <c r="D961" s="322"/>
      <c r="E961" s="316"/>
      <c r="F961" s="317"/>
      <c r="G961" s="735"/>
      <c r="H961" s="619"/>
      <c r="I961" s="620"/>
      <c r="J961" s="331"/>
      <c r="K961" s="332"/>
      <c r="L961" s="333"/>
      <c r="M961" s="743"/>
      <c r="N961" s="886"/>
      <c r="O961" s="163"/>
      <c r="P961" s="163"/>
      <c r="Q961" s="806"/>
    </row>
    <row r="962" spans="1:17" s="127" customFormat="1" ht="18.75" customHeight="1">
      <c r="A962" s="621">
        <f t="shared" si="13"/>
        <v>40295.87500000032</v>
      </c>
      <c r="B962" s="733"/>
      <c r="C962" s="654"/>
      <c r="D962" s="322"/>
      <c r="E962" s="316"/>
      <c r="F962" s="317"/>
      <c r="G962" s="735"/>
      <c r="H962" s="619"/>
      <c r="I962" s="620"/>
      <c r="J962" s="331"/>
      <c r="K962" s="332"/>
      <c r="L962" s="333"/>
      <c r="M962" s="743"/>
      <c r="N962" s="886"/>
      <c r="O962" s="163"/>
      <c r="P962" s="163"/>
      <c r="Q962" s="806"/>
    </row>
    <row r="963" spans="1:17" s="127" customFormat="1" ht="18.75" customHeight="1">
      <c r="A963" s="621">
        <f t="shared" si="13"/>
        <v>40295.87500000032</v>
      </c>
      <c r="B963" s="733"/>
      <c r="C963" s="654"/>
      <c r="D963" s="322"/>
      <c r="E963" s="316"/>
      <c r="F963" s="317"/>
      <c r="G963" s="735"/>
      <c r="H963" s="619"/>
      <c r="I963" s="620"/>
      <c r="J963" s="331"/>
      <c r="K963" s="332"/>
      <c r="L963" s="333"/>
      <c r="M963" s="743"/>
      <c r="N963" s="886"/>
      <c r="O963" s="163"/>
      <c r="P963" s="163"/>
      <c r="Q963" s="806"/>
    </row>
    <row r="964" spans="1:17" s="127" customFormat="1" ht="18.75" customHeight="1">
      <c r="A964" s="621">
        <f t="shared" si="13"/>
        <v>40295.87500000032</v>
      </c>
      <c r="B964" s="733"/>
      <c r="C964" s="654"/>
      <c r="D964" s="322"/>
      <c r="E964" s="316"/>
      <c r="F964" s="317"/>
      <c r="G964" s="735"/>
      <c r="H964" s="329"/>
      <c r="I964" s="330"/>
      <c r="J964" s="331"/>
      <c r="K964" s="332"/>
      <c r="L964" s="333"/>
      <c r="M964" s="743"/>
      <c r="N964" s="886"/>
      <c r="O964" s="163"/>
      <c r="P964" s="163"/>
      <c r="Q964" s="806"/>
    </row>
    <row r="965" spans="1:17" s="127" customFormat="1" ht="18.75" customHeight="1">
      <c r="A965" s="621">
        <f t="shared" si="13"/>
        <v>40295.87500000032</v>
      </c>
      <c r="B965" s="733"/>
      <c r="C965" s="656"/>
      <c r="D965" s="298"/>
      <c r="E965" s="316"/>
      <c r="F965" s="317"/>
      <c r="G965" s="735"/>
      <c r="H965" s="329"/>
      <c r="I965" s="330"/>
      <c r="J965" s="331"/>
      <c r="K965" s="332"/>
      <c r="L965" s="333"/>
      <c r="M965" s="743"/>
      <c r="N965" s="886"/>
      <c r="O965" s="163"/>
      <c r="P965" s="163"/>
      <c r="Q965" s="806"/>
    </row>
    <row r="966" spans="1:17" s="127" customFormat="1" ht="18.75" customHeight="1">
      <c r="A966" s="621">
        <f t="shared" si="13"/>
        <v>40295.87500000032</v>
      </c>
      <c r="B966" s="733"/>
      <c r="C966" s="656"/>
      <c r="D966" s="298"/>
      <c r="E966" s="316"/>
      <c r="F966" s="317"/>
      <c r="G966" s="735"/>
      <c r="H966" s="329"/>
      <c r="I966" s="330"/>
      <c r="J966" s="331"/>
      <c r="K966" s="332"/>
      <c r="L966" s="333"/>
      <c r="M966" s="743"/>
      <c r="N966" s="886"/>
      <c r="O966" s="163"/>
      <c r="P966" s="163"/>
      <c r="Q966" s="806"/>
    </row>
    <row r="967" spans="1:17" s="127" customFormat="1" ht="18.75" customHeight="1">
      <c r="A967" s="621">
        <f t="shared" si="13"/>
        <v>40295.87500000032</v>
      </c>
      <c r="B967" s="733"/>
      <c r="C967" s="656"/>
      <c r="D967" s="298"/>
      <c r="E967" s="299"/>
      <c r="F967" s="317"/>
      <c r="G967" s="187"/>
      <c r="H967" s="329"/>
      <c r="I967" s="330"/>
      <c r="J967" s="331"/>
      <c r="K967" s="332"/>
      <c r="L967" s="333"/>
      <c r="M967" s="743"/>
      <c r="N967" s="886"/>
      <c r="O967" s="163"/>
      <c r="P967" s="163"/>
      <c r="Q967" s="806"/>
    </row>
    <row r="968" spans="1:17" s="127" customFormat="1" ht="18.75" customHeight="1">
      <c r="A968" s="866">
        <f t="shared" si="13"/>
        <v>40295.87500000032</v>
      </c>
      <c r="B968" s="733"/>
      <c r="C968" s="654"/>
      <c r="D968" s="322"/>
      <c r="E968" s="870"/>
      <c r="F968" s="317"/>
      <c r="G968" s="871"/>
      <c r="H968" s="872"/>
      <c r="I968" s="873"/>
      <c r="J968" s="399"/>
      <c r="K968" s="400"/>
      <c r="L968" s="401"/>
      <c r="M968" s="747"/>
      <c r="N968" s="886"/>
      <c r="O968" s="427"/>
      <c r="P968" s="427"/>
      <c r="Q968" s="778"/>
    </row>
    <row r="969" spans="1:17" s="127" customFormat="1" ht="18.75" customHeight="1">
      <c r="A969" s="866">
        <f t="shared" si="13"/>
        <v>40295.87500000032</v>
      </c>
      <c r="B969" s="733"/>
      <c r="C969" s="654"/>
      <c r="D969" s="322"/>
      <c r="E969" s="881"/>
      <c r="F969" s="317"/>
      <c r="G969" s="882"/>
      <c r="H969" s="883"/>
      <c r="I969" s="403"/>
      <c r="J969" s="399"/>
      <c r="K969" s="400"/>
      <c r="L969" s="401"/>
      <c r="M969" s="747"/>
      <c r="N969" s="886"/>
      <c r="O969" s="427"/>
      <c r="P969" s="427"/>
      <c r="Q969" s="778"/>
    </row>
    <row r="970" spans="1:17" s="127" customFormat="1" ht="18.75" customHeight="1">
      <c r="A970" s="866">
        <f t="shared" si="13"/>
        <v>40295.87500000032</v>
      </c>
      <c r="B970" s="733"/>
      <c r="C970" s="654"/>
      <c r="D970" s="322"/>
      <c r="E970" s="881"/>
      <c r="F970" s="317"/>
      <c r="G970" s="882"/>
      <c r="H970" s="872"/>
      <c r="I970" s="873"/>
      <c r="J970" s="399"/>
      <c r="K970" s="400"/>
      <c r="L970" s="401"/>
      <c r="M970" s="747"/>
      <c r="N970" s="886"/>
      <c r="O970" s="427"/>
      <c r="P970" s="427"/>
      <c r="Q970" s="778"/>
    </row>
    <row r="971" spans="1:17" s="127" customFormat="1" ht="18.75" customHeight="1">
      <c r="A971" s="866">
        <f t="shared" si="13"/>
        <v>40295.87500000032</v>
      </c>
      <c r="B971" s="733"/>
      <c r="C971" s="654"/>
      <c r="D971" s="322"/>
      <c r="E971" s="881"/>
      <c r="F971" s="317"/>
      <c r="G971" s="882"/>
      <c r="H971" s="883"/>
      <c r="I971" s="403"/>
      <c r="J971" s="399"/>
      <c r="K971" s="400"/>
      <c r="L971" s="401"/>
      <c r="M971" s="747"/>
      <c r="N971" s="886"/>
      <c r="O971" s="427"/>
      <c r="P971" s="427"/>
      <c r="Q971" s="778"/>
    </row>
    <row r="972" spans="1:17" s="127" customFormat="1" ht="18.75" customHeight="1">
      <c r="A972" s="866">
        <f t="shared" si="13"/>
        <v>40295.87500000032</v>
      </c>
      <c r="B972" s="733"/>
      <c r="C972" s="654"/>
      <c r="D972" s="322"/>
      <c r="E972" s="881"/>
      <c r="F972" s="317"/>
      <c r="G972" s="882"/>
      <c r="H972" s="872"/>
      <c r="I972" s="873"/>
      <c r="J972" s="399"/>
      <c r="K972" s="400"/>
      <c r="L972" s="401"/>
      <c r="M972" s="747"/>
      <c r="N972" s="886"/>
      <c r="O972" s="427"/>
      <c r="P972" s="427"/>
      <c r="Q972" s="778"/>
    </row>
    <row r="973" spans="1:17" s="127" customFormat="1" ht="18.75" customHeight="1">
      <c r="A973" s="866">
        <f t="shared" si="13"/>
        <v>40295.87500000032</v>
      </c>
      <c r="B973" s="733"/>
      <c r="C973" s="654"/>
      <c r="D973" s="322"/>
      <c r="E973" s="881"/>
      <c r="F973" s="317"/>
      <c r="G973" s="882"/>
      <c r="H973" s="872"/>
      <c r="I973" s="873"/>
      <c r="J973" s="399"/>
      <c r="K973" s="400"/>
      <c r="L973" s="401"/>
      <c r="M973" s="747"/>
      <c r="N973" s="886"/>
      <c r="O973" s="427"/>
      <c r="P973" s="427"/>
      <c r="Q973" s="778"/>
    </row>
    <row r="974" spans="1:17" s="127" customFormat="1" ht="18.75" customHeight="1">
      <c r="A974" s="866">
        <f t="shared" si="13"/>
        <v>40295.87500000032</v>
      </c>
      <c r="B974" s="733"/>
      <c r="C974" s="654"/>
      <c r="D974" s="322"/>
      <c r="E974" s="881"/>
      <c r="F974" s="317"/>
      <c r="G974" s="882"/>
      <c r="H974" s="883"/>
      <c r="I974" s="403"/>
      <c r="J974" s="399"/>
      <c r="K974" s="400"/>
      <c r="L974" s="401"/>
      <c r="M974" s="747"/>
      <c r="N974" s="886"/>
      <c r="O974" s="427"/>
      <c r="P974" s="427"/>
      <c r="Q974" s="778"/>
    </row>
    <row r="975" spans="1:17" s="127" customFormat="1" ht="18.75" customHeight="1">
      <c r="A975" s="866">
        <f t="shared" si="13"/>
        <v>40295.87500000032</v>
      </c>
      <c r="B975" s="733"/>
      <c r="C975" s="654"/>
      <c r="D975" s="322"/>
      <c r="E975" s="881"/>
      <c r="F975" s="317"/>
      <c r="G975" s="882"/>
      <c r="H975" s="872"/>
      <c r="I975" s="873"/>
      <c r="J975" s="399"/>
      <c r="K975" s="400"/>
      <c r="L975" s="401"/>
      <c r="M975" s="747"/>
      <c r="N975" s="886"/>
      <c r="O975" s="427"/>
      <c r="P975" s="427"/>
      <c r="Q975" s="778"/>
    </row>
    <row r="976" spans="1:17" s="127" customFormat="1" ht="18.75" customHeight="1">
      <c r="A976" s="866">
        <f t="shared" si="13"/>
        <v>40295.87500000032</v>
      </c>
      <c r="B976" s="733"/>
      <c r="C976" s="656"/>
      <c r="D976" s="298"/>
      <c r="E976" s="299"/>
      <c r="F976" s="317"/>
      <c r="G976" s="187"/>
      <c r="H976" s="883"/>
      <c r="I976" s="403"/>
      <c r="J976" s="331"/>
      <c r="K976" s="332"/>
      <c r="L976" s="333"/>
      <c r="M976" s="743"/>
      <c r="N976" s="768"/>
      <c r="O976" s="163"/>
      <c r="P976" s="163"/>
      <c r="Q976" s="806"/>
    </row>
    <row r="977" spans="1:17" s="127" customFormat="1" ht="18.75" customHeight="1">
      <c r="A977" s="621">
        <f t="shared" si="13"/>
        <v>40295.87500000032</v>
      </c>
      <c r="B977" s="865"/>
      <c r="C977" s="656"/>
      <c r="D977" s="298"/>
      <c r="E977" s="299"/>
      <c r="F977" s="317"/>
      <c r="G977" s="187"/>
      <c r="H977" s="329"/>
      <c r="I977" s="330"/>
      <c r="J977" s="331"/>
      <c r="K977" s="332"/>
      <c r="L977" s="333"/>
      <c r="M977" s="743"/>
      <c r="N977" s="768"/>
      <c r="O977" s="163"/>
      <c r="P977" s="163"/>
      <c r="Q977" s="806"/>
    </row>
    <row r="978" spans="1:17" s="127" customFormat="1" ht="18.75" customHeight="1">
      <c r="A978" s="621">
        <f t="shared" si="13"/>
        <v>40295.87500000032</v>
      </c>
      <c r="B978" s="733"/>
      <c r="C978" s="656"/>
      <c r="D978" s="298"/>
      <c r="E978" s="299"/>
      <c r="F978" s="317"/>
      <c r="G978" s="187"/>
      <c r="H978" s="329"/>
      <c r="I978" s="330"/>
      <c r="J978" s="331"/>
      <c r="K978" s="332"/>
      <c r="L978" s="333"/>
      <c r="M978" s="743"/>
      <c r="N978" s="768"/>
      <c r="O978" s="163"/>
      <c r="P978" s="163"/>
      <c r="Q978" s="806"/>
    </row>
    <row r="979" spans="1:17" s="127" customFormat="1" ht="18.75" customHeight="1">
      <c r="A979" s="621">
        <f t="shared" si="13"/>
        <v>40295.87500000032</v>
      </c>
      <c r="B979" s="733"/>
      <c r="C979" s="654"/>
      <c r="D979" s="322"/>
      <c r="E979" s="316"/>
      <c r="F979" s="317"/>
      <c r="G979" s="735"/>
      <c r="H979" s="619"/>
      <c r="I979" s="620"/>
      <c r="J979" s="331"/>
      <c r="K979" s="332"/>
      <c r="L979" s="333"/>
      <c r="M979" s="743"/>
      <c r="N979" s="768"/>
      <c r="O979" s="163"/>
      <c r="P979" s="163"/>
      <c r="Q979" s="806"/>
    </row>
    <row r="980" spans="1:17" s="127" customFormat="1" ht="18.75" customHeight="1">
      <c r="A980" s="621">
        <f t="shared" si="13"/>
        <v>40295.87500000032</v>
      </c>
      <c r="B980" s="733"/>
      <c r="C980" s="654"/>
      <c r="D980" s="322"/>
      <c r="E980" s="316"/>
      <c r="F980" s="317"/>
      <c r="G980" s="735"/>
      <c r="H980" s="329"/>
      <c r="I980" s="330"/>
      <c r="J980" s="331"/>
      <c r="K980" s="332"/>
      <c r="L980" s="333"/>
      <c r="M980" s="743"/>
      <c r="N980" s="768"/>
      <c r="O980" s="163"/>
      <c r="P980" s="163"/>
      <c r="Q980" s="806"/>
    </row>
    <row r="981" spans="1:17" s="127" customFormat="1" ht="18.75" customHeight="1">
      <c r="A981" s="621">
        <f t="shared" si="13"/>
        <v>40295.87500000032</v>
      </c>
      <c r="B981" s="733"/>
      <c r="C981" s="654"/>
      <c r="D981" s="322"/>
      <c r="E981" s="316"/>
      <c r="F981" s="317"/>
      <c r="G981" s="735"/>
      <c r="H981" s="619"/>
      <c r="I981" s="620"/>
      <c r="J981" s="331"/>
      <c r="K981" s="332"/>
      <c r="L981" s="333"/>
      <c r="M981" s="743"/>
      <c r="N981" s="768"/>
      <c r="O981" s="163"/>
      <c r="P981" s="163"/>
      <c r="Q981" s="806"/>
    </row>
    <row r="982" spans="1:17" s="127" customFormat="1" ht="18.75" customHeight="1">
      <c r="A982" s="621">
        <f t="shared" si="13"/>
        <v>40295.87500000032</v>
      </c>
      <c r="B982" s="693"/>
      <c r="C982" s="656"/>
      <c r="D982" s="298"/>
      <c r="E982" s="299"/>
      <c r="F982" s="317"/>
      <c r="G982" s="187"/>
      <c r="H982" s="329"/>
      <c r="I982" s="330"/>
      <c r="J982" s="331"/>
      <c r="K982" s="332"/>
      <c r="L982" s="333"/>
      <c r="M982" s="743"/>
      <c r="N982" s="768"/>
      <c r="O982" s="163"/>
      <c r="P982" s="163"/>
      <c r="Q982" s="806"/>
    </row>
    <row r="983" spans="1:17" s="127" customFormat="1" ht="18.75" customHeight="1">
      <c r="A983" s="621">
        <f t="shared" si="13"/>
        <v>40295.87500000032</v>
      </c>
      <c r="B983" s="693"/>
      <c r="C983" s="654"/>
      <c r="D983" s="322"/>
      <c r="E983" s="316"/>
      <c r="F983" s="317"/>
      <c r="G983" s="735"/>
      <c r="H983" s="619"/>
      <c r="I983" s="620"/>
      <c r="J983" s="331"/>
      <c r="K983" s="332"/>
      <c r="L983" s="333"/>
      <c r="M983" s="743"/>
      <c r="N983" s="768"/>
      <c r="O983" s="163"/>
      <c r="P983" s="163"/>
      <c r="Q983" s="806"/>
    </row>
    <row r="984" spans="1:17" s="127" customFormat="1" ht="18.75" customHeight="1">
      <c r="A984" s="621">
        <f t="shared" si="13"/>
        <v>40295.87500000032</v>
      </c>
      <c r="B984" s="693"/>
      <c r="C984" s="656"/>
      <c r="D984" s="298"/>
      <c r="E984" s="299"/>
      <c r="F984" s="317"/>
      <c r="G984" s="187"/>
      <c r="H984" s="329"/>
      <c r="I984" s="330"/>
      <c r="J984" s="331"/>
      <c r="K984" s="332"/>
      <c r="L984" s="333"/>
      <c r="M984" s="743"/>
      <c r="N984" s="768"/>
      <c r="O984" s="163"/>
      <c r="P984" s="163"/>
      <c r="Q984" s="806"/>
    </row>
    <row r="985" spans="1:17" s="127" customFormat="1" ht="18.75" customHeight="1">
      <c r="A985" s="621">
        <f t="shared" si="13"/>
        <v>40295.87500000032</v>
      </c>
      <c r="B985" s="693"/>
      <c r="C985" s="656"/>
      <c r="D985" s="298"/>
      <c r="E985" s="299"/>
      <c r="F985" s="317"/>
      <c r="G985" s="187"/>
      <c r="H985" s="329"/>
      <c r="I985" s="330"/>
      <c r="J985" s="331"/>
      <c r="K985" s="332"/>
      <c r="L985" s="333"/>
      <c r="M985" s="743"/>
      <c r="N985" s="768"/>
      <c r="O985" s="163"/>
      <c r="P985" s="163"/>
      <c r="Q985" s="806"/>
    </row>
    <row r="986" spans="1:17" s="127" customFormat="1" ht="18.75" customHeight="1">
      <c r="A986" s="621">
        <f t="shared" si="13"/>
        <v>40295.87500000032</v>
      </c>
      <c r="B986" s="693"/>
      <c r="C986" s="654"/>
      <c r="D986" s="322"/>
      <c r="E986" s="316"/>
      <c r="F986" s="317"/>
      <c r="G986" s="735"/>
      <c r="H986" s="619"/>
      <c r="I986" s="620"/>
      <c r="J986" s="331"/>
      <c r="K986" s="332"/>
      <c r="L986" s="333"/>
      <c r="M986" s="743"/>
      <c r="N986" s="768"/>
      <c r="O986" s="163"/>
      <c r="P986" s="163"/>
      <c r="Q986" s="806"/>
    </row>
    <row r="987" spans="1:17" s="127" customFormat="1" ht="18.75" customHeight="1">
      <c r="A987" s="621">
        <f t="shared" si="13"/>
        <v>40295.87500000032</v>
      </c>
      <c r="B987" s="693"/>
      <c r="C987" s="656"/>
      <c r="D987" s="298"/>
      <c r="E987" s="299"/>
      <c r="F987" s="317"/>
      <c r="G987" s="187"/>
      <c r="H987" s="329"/>
      <c r="I987" s="330"/>
      <c r="J987" s="331"/>
      <c r="K987" s="332"/>
      <c r="L987" s="333"/>
      <c r="M987" s="743"/>
      <c r="N987" s="768"/>
      <c r="O987" s="163"/>
      <c r="P987" s="163"/>
      <c r="Q987" s="806"/>
    </row>
    <row r="988" spans="1:17" s="127" customFormat="1" ht="18.75" customHeight="1">
      <c r="A988" s="621">
        <f t="shared" si="13"/>
        <v>40295.87500000032</v>
      </c>
      <c r="B988" s="693"/>
      <c r="C988" s="656"/>
      <c r="D988" s="298"/>
      <c r="E988" s="299"/>
      <c r="F988" s="317"/>
      <c r="G988" s="187"/>
      <c r="H988" s="329"/>
      <c r="I988" s="330"/>
      <c r="J988" s="331"/>
      <c r="K988" s="332"/>
      <c r="L988" s="333"/>
      <c r="M988" s="743"/>
      <c r="N988" s="768"/>
      <c r="O988" s="163"/>
      <c r="P988" s="163"/>
      <c r="Q988" s="806"/>
    </row>
    <row r="989" spans="1:17" s="127" customFormat="1" ht="18.75" customHeight="1">
      <c r="A989" s="621">
        <f t="shared" si="13"/>
        <v>40295.87500000032</v>
      </c>
      <c r="B989" s="693"/>
      <c r="C989" s="656"/>
      <c r="D989" s="298"/>
      <c r="E989" s="299"/>
      <c r="F989" s="317"/>
      <c r="G989" s="187"/>
      <c r="H989" s="329"/>
      <c r="I989" s="330"/>
      <c r="J989" s="331"/>
      <c r="K989" s="332"/>
      <c r="L989" s="333"/>
      <c r="M989" s="743"/>
      <c r="N989" s="768"/>
      <c r="O989" s="163"/>
      <c r="P989" s="163"/>
      <c r="Q989" s="806"/>
    </row>
    <row r="990" spans="1:17" s="127" customFormat="1" ht="18.75" customHeight="1">
      <c r="A990" s="621">
        <f t="shared" si="13"/>
        <v>40295.87500000032</v>
      </c>
      <c r="B990" s="733"/>
      <c r="C990" s="656"/>
      <c r="D990" s="298"/>
      <c r="E990" s="299"/>
      <c r="F990" s="317"/>
      <c r="G990" s="187"/>
      <c r="H990" s="329"/>
      <c r="I990" s="330"/>
      <c r="J990" s="331"/>
      <c r="K990" s="332"/>
      <c r="L990" s="333"/>
      <c r="M990" s="743"/>
      <c r="N990" s="768"/>
      <c r="O990" s="163"/>
      <c r="P990" s="163"/>
      <c r="Q990" s="806"/>
    </row>
    <row r="991" spans="1:17" s="127" customFormat="1" ht="18.75" customHeight="1">
      <c r="A991" s="621">
        <f t="shared" si="13"/>
        <v>40295.87500000032</v>
      </c>
      <c r="B991" s="867"/>
      <c r="C991" s="868"/>
      <c r="D991" s="869"/>
      <c r="E991" s="870"/>
      <c r="F991" s="317"/>
      <c r="G991" s="871"/>
      <c r="H991" s="329"/>
      <c r="I991" s="330"/>
      <c r="J991" s="399"/>
      <c r="K991" s="400"/>
      <c r="L991" s="401"/>
      <c r="M991" s="747"/>
      <c r="N991" s="773"/>
      <c r="O991" s="427"/>
      <c r="P991" s="427"/>
      <c r="Q991" s="778"/>
    </row>
    <row r="992" spans="1:17" s="127" customFormat="1" ht="18.75" customHeight="1">
      <c r="A992" s="621">
        <f t="shared" si="13"/>
        <v>40295.87500000032</v>
      </c>
      <c r="B992" s="733"/>
      <c r="C992" s="656"/>
      <c r="D992" s="298"/>
      <c r="E992" s="299"/>
      <c r="F992" s="317"/>
      <c r="G992" s="187"/>
      <c r="H992" s="329"/>
      <c r="I992" s="330"/>
      <c r="J992" s="331"/>
      <c r="K992" s="332"/>
      <c r="L992" s="333"/>
      <c r="M992" s="743"/>
      <c r="N992" s="768"/>
      <c r="O992" s="163"/>
      <c r="P992" s="163"/>
      <c r="Q992" s="806"/>
    </row>
    <row r="993" spans="1:17" s="127" customFormat="1" ht="18.75" customHeight="1">
      <c r="A993" s="621">
        <f t="shared" si="13"/>
        <v>40295.87500000032</v>
      </c>
      <c r="B993" s="733"/>
      <c r="C993" s="656"/>
      <c r="D993" s="298"/>
      <c r="E993" s="299"/>
      <c r="F993" s="317"/>
      <c r="G993" s="187"/>
      <c r="H993" s="329"/>
      <c r="I993" s="330"/>
      <c r="J993" s="331"/>
      <c r="K993" s="332"/>
      <c r="L993" s="333"/>
      <c r="M993" s="743"/>
      <c r="N993" s="768"/>
      <c r="O993" s="163"/>
      <c r="P993" s="163"/>
      <c r="Q993" s="806"/>
    </row>
    <row r="994" spans="1:17" s="127" customFormat="1" ht="18.75" customHeight="1">
      <c r="A994" s="621">
        <f t="shared" si="13"/>
        <v>40295.87500000032</v>
      </c>
      <c r="B994" s="733"/>
      <c r="C994" s="654"/>
      <c r="D994" s="322"/>
      <c r="E994" s="316"/>
      <c r="F994" s="317"/>
      <c r="G994" s="735"/>
      <c r="H994" s="619"/>
      <c r="I994" s="620"/>
      <c r="J994" s="331"/>
      <c r="K994" s="332"/>
      <c r="L994" s="333"/>
      <c r="M994" s="743"/>
      <c r="N994" s="768"/>
      <c r="O994" s="163"/>
      <c r="P994" s="163"/>
      <c r="Q994" s="806"/>
    </row>
    <row r="995" spans="1:17" s="127" customFormat="1" ht="18.75" customHeight="1">
      <c r="A995" s="621">
        <f t="shared" si="13"/>
        <v>40295.87500000032</v>
      </c>
      <c r="B995" s="733"/>
      <c r="C995" s="656"/>
      <c r="D995" s="298"/>
      <c r="E995" s="299"/>
      <c r="F995" s="317"/>
      <c r="G995" s="187"/>
      <c r="H995" s="329"/>
      <c r="I995" s="330"/>
      <c r="J995" s="331"/>
      <c r="K995" s="332"/>
      <c r="L995" s="333"/>
      <c r="M995" s="743"/>
      <c r="N995" s="768"/>
      <c r="O995" s="163"/>
      <c r="P995" s="163"/>
      <c r="Q995" s="806"/>
    </row>
    <row r="996" spans="1:17" s="127" customFormat="1" ht="18.75" customHeight="1">
      <c r="A996" s="621">
        <f t="shared" si="13"/>
        <v>40295.87500000032</v>
      </c>
      <c r="B996" s="733"/>
      <c r="C996" s="656"/>
      <c r="D996" s="298"/>
      <c r="E996" s="299"/>
      <c r="F996" s="317"/>
      <c r="G996" s="187"/>
      <c r="H996" s="329"/>
      <c r="I996" s="330"/>
      <c r="J996" s="331"/>
      <c r="K996" s="332"/>
      <c r="L996" s="333"/>
      <c r="M996" s="743"/>
      <c r="N996" s="768"/>
      <c r="O996" s="163"/>
      <c r="P996" s="163"/>
      <c r="Q996" s="806"/>
    </row>
    <row r="997" spans="1:17" s="127" customFormat="1" ht="18.75" customHeight="1">
      <c r="A997" s="621">
        <f t="shared" si="13"/>
        <v>40295.87500000032</v>
      </c>
      <c r="B997" s="733"/>
      <c r="C997" s="656"/>
      <c r="D997" s="298"/>
      <c r="E997" s="299"/>
      <c r="F997" s="317"/>
      <c r="G997" s="187"/>
      <c r="H997" s="329"/>
      <c r="I997" s="330"/>
      <c r="J997" s="331"/>
      <c r="K997" s="332"/>
      <c r="L997" s="333"/>
      <c r="M997" s="743"/>
      <c r="N997" s="768"/>
      <c r="O997" s="163"/>
      <c r="P997" s="163"/>
      <c r="Q997" s="806"/>
    </row>
    <row r="998" spans="1:17" s="127" customFormat="1" ht="18.75" customHeight="1">
      <c r="A998" s="621">
        <f t="shared" si="13"/>
        <v>40295.87500000032</v>
      </c>
      <c r="B998" s="733"/>
      <c r="C998" s="656"/>
      <c r="D998" s="298"/>
      <c r="E998" s="299"/>
      <c r="F998" s="317"/>
      <c r="G998" s="187"/>
      <c r="H998" s="329"/>
      <c r="I998" s="330"/>
      <c r="J998" s="331"/>
      <c r="K998" s="332"/>
      <c r="L998" s="333"/>
      <c r="M998" s="743"/>
      <c r="N998" s="768"/>
      <c r="O998" s="163"/>
      <c r="P998" s="163"/>
      <c r="Q998" s="806"/>
    </row>
    <row r="999" spans="1:17" s="127" customFormat="1" ht="18.75" customHeight="1">
      <c r="A999" s="621">
        <f t="shared" si="13"/>
        <v>40295.87500000032</v>
      </c>
      <c r="B999" s="733"/>
      <c r="C999" s="656"/>
      <c r="D999" s="298"/>
      <c r="E999" s="299"/>
      <c r="F999" s="317"/>
      <c r="G999" s="187"/>
      <c r="H999" s="329"/>
      <c r="I999" s="330"/>
      <c r="J999" s="331"/>
      <c r="K999" s="332"/>
      <c r="L999" s="333"/>
      <c r="M999" s="743"/>
      <c r="N999" s="768"/>
      <c r="O999" s="163"/>
      <c r="P999" s="163"/>
      <c r="Q999" s="806"/>
    </row>
    <row r="1000" spans="1:17" s="127" customFormat="1" ht="18.75" customHeight="1">
      <c r="A1000" s="621">
        <f t="shared" si="13"/>
        <v>40295.87500000032</v>
      </c>
      <c r="B1000" s="733"/>
      <c r="C1000" s="656"/>
      <c r="D1000" s="298"/>
      <c r="E1000" s="299"/>
      <c r="F1000" s="317"/>
      <c r="G1000" s="187"/>
      <c r="H1000" s="329"/>
      <c r="I1000" s="330"/>
      <c r="J1000" s="331"/>
      <c r="K1000" s="332"/>
      <c r="L1000" s="333"/>
      <c r="M1000" s="743"/>
      <c r="N1000" s="768"/>
      <c r="O1000" s="163"/>
      <c r="P1000" s="163"/>
      <c r="Q1000" s="806"/>
    </row>
    <row r="1001" spans="1:17" s="127" customFormat="1" ht="18.75" customHeight="1">
      <c r="A1001" s="621">
        <f t="shared" si="13"/>
        <v>40295.87500000032</v>
      </c>
      <c r="B1001" s="733"/>
      <c r="C1001" s="656"/>
      <c r="D1001" s="298"/>
      <c r="E1001" s="299"/>
      <c r="F1001" s="317"/>
      <c r="G1001" s="187"/>
      <c r="H1001" s="329"/>
      <c r="I1001" s="330"/>
      <c r="J1001" s="331"/>
      <c r="K1001" s="332"/>
      <c r="L1001" s="333"/>
      <c r="M1001" s="743"/>
      <c r="N1001" s="768"/>
      <c r="O1001" s="163"/>
      <c r="P1001" s="163"/>
      <c r="Q1001" s="806"/>
    </row>
    <row r="1002" spans="1:17" s="127" customFormat="1" ht="18.75" customHeight="1">
      <c r="A1002" s="621">
        <f t="shared" si="13"/>
        <v>40295.87500000032</v>
      </c>
      <c r="B1002" s="733"/>
      <c r="C1002" s="656"/>
      <c r="D1002" s="298"/>
      <c r="E1002" s="299"/>
      <c r="F1002" s="317"/>
      <c r="G1002" s="187"/>
      <c r="H1002" s="329"/>
      <c r="I1002" s="330"/>
      <c r="J1002" s="331"/>
      <c r="K1002" s="332"/>
      <c r="L1002" s="333"/>
      <c r="M1002" s="743"/>
      <c r="N1002" s="768"/>
      <c r="O1002" s="163"/>
      <c r="P1002" s="163"/>
      <c r="Q1002" s="806"/>
    </row>
    <row r="1003" spans="1:17" s="127" customFormat="1" ht="18.75" customHeight="1">
      <c r="A1003" s="621">
        <f t="shared" si="13"/>
        <v>40295.87500000032</v>
      </c>
      <c r="B1003" s="733"/>
      <c r="C1003" s="656"/>
      <c r="D1003" s="298"/>
      <c r="E1003" s="299"/>
      <c r="F1003" s="317"/>
      <c r="G1003" s="187"/>
      <c r="H1003" s="329"/>
      <c r="I1003" s="330"/>
      <c r="J1003" s="331"/>
      <c r="K1003" s="332"/>
      <c r="L1003" s="333"/>
      <c r="M1003" s="743"/>
      <c r="N1003" s="768"/>
      <c r="O1003" s="163"/>
      <c r="P1003" s="163"/>
      <c r="Q1003" s="806"/>
    </row>
    <row r="1004" spans="1:17" s="127" customFormat="1" ht="18.75" customHeight="1">
      <c r="A1004" s="621">
        <f t="shared" si="13"/>
        <v>40295.87500000032</v>
      </c>
      <c r="B1004" s="733"/>
      <c r="C1004" s="656"/>
      <c r="D1004" s="298"/>
      <c r="E1004" s="299"/>
      <c r="F1004" s="317"/>
      <c r="G1004" s="187"/>
      <c r="H1004" s="329"/>
      <c r="I1004" s="330"/>
      <c r="J1004" s="331"/>
      <c r="K1004" s="332"/>
      <c r="L1004" s="333"/>
      <c r="M1004" s="743"/>
      <c r="N1004" s="768"/>
      <c r="O1004" s="163"/>
      <c r="P1004" s="163"/>
      <c r="Q1004" s="806"/>
    </row>
    <row r="1005" spans="1:17" s="128" customFormat="1" ht="18.75" customHeight="1">
      <c r="A1005" s="621">
        <f t="shared" si="13"/>
        <v>40295.87500000032</v>
      </c>
      <c r="B1005" s="733"/>
      <c r="C1005" s="656"/>
      <c r="D1005" s="298"/>
      <c r="E1005" s="299"/>
      <c r="F1005" s="317"/>
      <c r="G1005" s="187"/>
      <c r="H1005" s="329"/>
      <c r="I1005" s="330"/>
      <c r="J1005" s="331"/>
      <c r="K1005" s="332"/>
      <c r="L1005" s="333"/>
      <c r="M1005" s="743"/>
      <c r="N1005" s="768"/>
      <c r="O1005" s="163"/>
      <c r="P1005" s="163"/>
      <c r="Q1005" s="806"/>
    </row>
    <row r="1006" spans="1:17" s="128" customFormat="1" ht="18.75" customHeight="1">
      <c r="A1006" s="621">
        <f t="shared" si="13"/>
        <v>40295.87500000032</v>
      </c>
      <c r="B1006" s="733"/>
      <c r="C1006" s="656"/>
      <c r="D1006" s="298"/>
      <c r="E1006" s="299"/>
      <c r="F1006" s="317"/>
      <c r="G1006" s="187"/>
      <c r="H1006" s="329"/>
      <c r="I1006" s="330"/>
      <c r="J1006" s="331"/>
      <c r="K1006" s="332"/>
      <c r="L1006" s="333"/>
      <c r="M1006" s="743"/>
      <c r="N1006" s="768"/>
      <c r="O1006" s="163"/>
      <c r="P1006" s="163"/>
      <c r="Q1006" s="806"/>
    </row>
    <row r="1007" spans="1:17" s="128" customFormat="1" ht="18.75" customHeight="1">
      <c r="A1007" s="621">
        <f t="shared" si="13"/>
        <v>40295.87500000032</v>
      </c>
      <c r="B1007" s="733"/>
      <c r="C1007" s="656"/>
      <c r="D1007" s="298"/>
      <c r="E1007" s="299"/>
      <c r="F1007" s="317"/>
      <c r="G1007" s="187"/>
      <c r="H1007" s="329"/>
      <c r="I1007" s="330"/>
      <c r="J1007" s="331"/>
      <c r="K1007" s="332"/>
      <c r="L1007" s="333"/>
      <c r="M1007" s="743"/>
      <c r="N1007" s="768"/>
      <c r="O1007" s="163"/>
      <c r="P1007" s="163"/>
      <c r="Q1007" s="806"/>
    </row>
    <row r="1008" spans="1:17" s="128" customFormat="1" ht="18.75" customHeight="1">
      <c r="A1008" s="621">
        <f t="shared" si="13"/>
        <v>40295.87500000032</v>
      </c>
      <c r="B1008" s="733"/>
      <c r="C1008" s="656"/>
      <c r="D1008" s="298"/>
      <c r="E1008" s="299"/>
      <c r="F1008" s="317"/>
      <c r="G1008" s="187"/>
      <c r="H1008" s="329"/>
      <c r="I1008" s="330"/>
      <c r="J1008" s="331"/>
      <c r="K1008" s="332"/>
      <c r="L1008" s="333"/>
      <c r="M1008" s="743"/>
      <c r="N1008" s="768"/>
      <c r="O1008" s="163"/>
      <c r="P1008" s="163"/>
      <c r="Q1008" s="806"/>
    </row>
    <row r="1009" spans="1:17" s="128" customFormat="1" ht="18.75" customHeight="1">
      <c r="A1009" s="621">
        <f t="shared" si="13"/>
        <v>40295.87500000032</v>
      </c>
      <c r="B1009" s="733"/>
      <c r="C1009" s="656"/>
      <c r="D1009" s="298"/>
      <c r="E1009" s="299"/>
      <c r="F1009" s="317"/>
      <c r="G1009" s="187"/>
      <c r="H1009" s="329"/>
      <c r="I1009" s="330"/>
      <c r="J1009" s="331"/>
      <c r="K1009" s="332"/>
      <c r="L1009" s="333"/>
      <c r="M1009" s="743"/>
      <c r="N1009" s="768"/>
      <c r="O1009" s="163"/>
      <c r="P1009" s="163"/>
      <c r="Q1009" s="806"/>
    </row>
    <row r="1010" spans="1:17" s="128" customFormat="1" ht="18.75" customHeight="1">
      <c r="A1010" s="621">
        <f t="shared" si="13"/>
        <v>40295.87500000032</v>
      </c>
      <c r="B1010" s="733"/>
      <c r="C1010" s="656"/>
      <c r="D1010" s="298"/>
      <c r="E1010" s="299"/>
      <c r="F1010" s="317"/>
      <c r="G1010" s="187"/>
      <c r="H1010" s="329"/>
      <c r="I1010" s="330"/>
      <c r="J1010" s="331"/>
      <c r="K1010" s="332"/>
      <c r="L1010" s="333"/>
      <c r="M1010" s="743"/>
      <c r="N1010" s="768"/>
      <c r="O1010" s="163"/>
      <c r="P1010" s="163"/>
      <c r="Q1010" s="806"/>
    </row>
    <row r="1011" spans="1:17" s="128" customFormat="1" ht="18.75" customHeight="1">
      <c r="A1011" s="621">
        <f t="shared" si="13"/>
        <v>40295.87500000032</v>
      </c>
      <c r="B1011" s="733"/>
      <c r="C1011" s="654"/>
      <c r="D1011" s="322"/>
      <c r="E1011" s="316"/>
      <c r="F1011" s="317"/>
      <c r="G1011" s="735"/>
      <c r="H1011" s="619"/>
      <c r="I1011" s="620"/>
      <c r="J1011" s="331"/>
      <c r="K1011" s="332"/>
      <c r="L1011" s="333"/>
      <c r="M1011" s="743"/>
      <c r="N1011" s="768"/>
      <c r="O1011" s="163"/>
      <c r="P1011" s="163"/>
      <c r="Q1011" s="806"/>
    </row>
    <row r="1012" spans="1:17" s="128" customFormat="1" ht="18.75" customHeight="1">
      <c r="A1012" s="621">
        <f t="shared" si="13"/>
        <v>40295.87500000032</v>
      </c>
      <c r="B1012" s="733"/>
      <c r="C1012" s="654"/>
      <c r="D1012" s="322"/>
      <c r="E1012" s="316"/>
      <c r="F1012" s="317"/>
      <c r="G1012" s="735"/>
      <c r="H1012" s="329"/>
      <c r="I1012" s="330"/>
      <c r="J1012" s="331"/>
      <c r="K1012" s="332"/>
      <c r="L1012" s="333"/>
      <c r="M1012" s="743"/>
      <c r="N1012" s="768"/>
      <c r="O1012" s="163"/>
      <c r="P1012" s="163"/>
      <c r="Q1012" s="806"/>
    </row>
    <row r="1013" spans="1:17" s="128" customFormat="1" ht="18.75" customHeight="1">
      <c r="A1013" s="621">
        <f t="shared" si="13"/>
        <v>40295.87500000032</v>
      </c>
      <c r="B1013" s="733"/>
      <c r="C1013" s="654"/>
      <c r="D1013" s="322"/>
      <c r="E1013" s="316"/>
      <c r="F1013" s="317"/>
      <c r="G1013" s="735"/>
      <c r="H1013" s="329"/>
      <c r="I1013" s="330"/>
      <c r="J1013" s="331"/>
      <c r="K1013" s="332"/>
      <c r="L1013" s="333"/>
      <c r="M1013" s="743"/>
      <c r="N1013" s="768"/>
      <c r="O1013" s="163"/>
      <c r="P1013" s="163"/>
      <c r="Q1013" s="806"/>
    </row>
    <row r="1014" spans="1:17" s="128" customFormat="1" ht="18.75" customHeight="1">
      <c r="A1014" s="621">
        <f t="shared" si="13"/>
        <v>40295.87500000032</v>
      </c>
      <c r="B1014" s="733"/>
      <c r="C1014" s="654"/>
      <c r="D1014" s="322"/>
      <c r="E1014" s="316"/>
      <c r="F1014" s="317"/>
      <c r="G1014" s="735"/>
      <c r="H1014" s="329"/>
      <c r="I1014" s="330"/>
      <c r="J1014" s="331"/>
      <c r="K1014" s="332"/>
      <c r="L1014" s="333"/>
      <c r="M1014" s="743"/>
      <c r="N1014" s="768"/>
      <c r="O1014" s="163"/>
      <c r="P1014" s="163"/>
      <c r="Q1014" s="806"/>
    </row>
    <row r="1015" spans="1:17" s="128" customFormat="1" ht="18.75" customHeight="1">
      <c r="A1015" s="621">
        <f t="shared" si="13"/>
        <v>40295.87500000032</v>
      </c>
      <c r="B1015" s="733"/>
      <c r="C1015" s="654"/>
      <c r="D1015" s="322"/>
      <c r="E1015" s="316"/>
      <c r="F1015" s="317"/>
      <c r="G1015" s="735"/>
      <c r="H1015" s="619"/>
      <c r="I1015" s="620"/>
      <c r="J1015" s="331"/>
      <c r="K1015" s="332"/>
      <c r="L1015" s="333"/>
      <c r="M1015" s="743"/>
      <c r="N1015" s="768"/>
      <c r="O1015" s="163"/>
      <c r="P1015" s="163"/>
      <c r="Q1015" s="806"/>
    </row>
    <row r="1016" spans="1:17" s="128" customFormat="1" ht="18.75" customHeight="1">
      <c r="A1016" s="621">
        <f t="shared" si="13"/>
        <v>40295.87500000032</v>
      </c>
      <c r="B1016" s="733"/>
      <c r="C1016" s="654"/>
      <c r="D1016" s="322"/>
      <c r="E1016" s="316"/>
      <c r="F1016" s="317"/>
      <c r="G1016" s="735"/>
      <c r="H1016" s="329"/>
      <c r="I1016" s="330"/>
      <c r="J1016" s="331"/>
      <c r="K1016" s="332"/>
      <c r="L1016" s="333"/>
      <c r="M1016" s="743"/>
      <c r="N1016" s="768"/>
      <c r="O1016" s="163"/>
      <c r="P1016" s="163"/>
      <c r="Q1016" s="806"/>
    </row>
    <row r="1017" spans="1:17" s="128" customFormat="1" ht="18.75" customHeight="1">
      <c r="A1017" s="621">
        <f t="shared" si="13"/>
        <v>40295.87500000032</v>
      </c>
      <c r="B1017" s="733"/>
      <c r="C1017" s="654"/>
      <c r="D1017" s="322"/>
      <c r="E1017" s="316"/>
      <c r="F1017" s="317"/>
      <c r="G1017" s="735"/>
      <c r="H1017" s="329"/>
      <c r="I1017" s="330"/>
      <c r="J1017" s="331"/>
      <c r="K1017" s="332"/>
      <c r="L1017" s="333"/>
      <c r="M1017" s="743"/>
      <c r="N1017" s="768"/>
      <c r="O1017" s="163"/>
      <c r="P1017" s="163"/>
      <c r="Q1017" s="806"/>
    </row>
    <row r="1018" spans="1:17" s="128" customFormat="1" ht="18.75" customHeight="1">
      <c r="A1018" s="621">
        <f t="shared" si="13"/>
        <v>40295.87500000032</v>
      </c>
      <c r="B1018" s="733"/>
      <c r="C1018" s="654"/>
      <c r="D1018" s="322"/>
      <c r="E1018" s="316"/>
      <c r="F1018" s="317"/>
      <c r="G1018" s="735"/>
      <c r="H1018" s="619"/>
      <c r="I1018" s="620"/>
      <c r="J1018" s="331"/>
      <c r="K1018" s="332"/>
      <c r="L1018" s="333"/>
      <c r="M1018" s="743"/>
      <c r="N1018" s="768"/>
      <c r="O1018" s="163"/>
      <c r="P1018" s="163"/>
      <c r="Q1018" s="806"/>
    </row>
    <row r="1019" spans="1:17" s="128" customFormat="1" ht="18.75" customHeight="1">
      <c r="A1019" s="621">
        <f t="shared" si="13"/>
        <v>40295.87500000032</v>
      </c>
      <c r="B1019" s="733"/>
      <c r="C1019" s="654"/>
      <c r="D1019" s="322"/>
      <c r="E1019" s="316"/>
      <c r="F1019" s="317"/>
      <c r="G1019" s="735"/>
      <c r="H1019" s="329"/>
      <c r="I1019" s="330"/>
      <c r="J1019" s="331"/>
      <c r="K1019" s="332"/>
      <c r="L1019" s="333"/>
      <c r="M1019" s="743"/>
      <c r="N1019" s="768"/>
      <c r="O1019" s="163"/>
      <c r="P1019" s="163"/>
      <c r="Q1019" s="806"/>
    </row>
    <row r="1020" spans="1:17" s="128" customFormat="1" ht="18.75" customHeight="1">
      <c r="A1020" s="621">
        <f t="shared" si="13"/>
        <v>40295.87500000032</v>
      </c>
      <c r="B1020" s="733"/>
      <c r="C1020" s="654"/>
      <c r="D1020" s="322"/>
      <c r="E1020" s="316"/>
      <c r="F1020" s="317"/>
      <c r="G1020" s="735"/>
      <c r="H1020" s="329"/>
      <c r="I1020" s="330"/>
      <c r="J1020" s="331"/>
      <c r="K1020" s="332"/>
      <c r="L1020" s="333"/>
      <c r="M1020" s="743"/>
      <c r="N1020" s="768"/>
      <c r="O1020" s="163"/>
      <c r="P1020" s="163"/>
      <c r="Q1020" s="806"/>
    </row>
    <row r="1021" spans="1:17" s="128" customFormat="1" ht="18.75" customHeight="1">
      <c r="A1021" s="621">
        <f t="shared" si="13"/>
        <v>40295.87500000032</v>
      </c>
      <c r="B1021" s="733"/>
      <c r="C1021" s="654"/>
      <c r="D1021" s="322"/>
      <c r="E1021" s="316"/>
      <c r="F1021" s="317"/>
      <c r="G1021" s="735"/>
      <c r="H1021" s="329"/>
      <c r="I1021" s="330"/>
      <c r="J1021" s="331"/>
      <c r="K1021" s="332"/>
      <c r="L1021" s="333"/>
      <c r="M1021" s="743"/>
      <c r="N1021" s="768"/>
      <c r="O1021" s="163"/>
      <c r="P1021" s="163"/>
      <c r="Q1021" s="806"/>
    </row>
    <row r="1022" spans="1:17" s="128" customFormat="1" ht="18.75" customHeight="1">
      <c r="A1022" s="621">
        <f t="shared" si="13"/>
        <v>40295.87500000032</v>
      </c>
      <c r="B1022" s="733"/>
      <c r="C1022" s="656"/>
      <c r="D1022" s="298"/>
      <c r="E1022" s="316"/>
      <c r="F1022" s="317"/>
      <c r="G1022" s="735"/>
      <c r="H1022" s="619"/>
      <c r="I1022" s="620"/>
      <c r="J1022" s="331"/>
      <c r="K1022" s="332"/>
      <c r="L1022" s="333"/>
      <c r="M1022" s="743"/>
      <c r="N1022" s="768"/>
      <c r="O1022" s="163"/>
      <c r="P1022" s="163"/>
      <c r="Q1022" s="806"/>
    </row>
    <row r="1023" spans="1:17" s="128" customFormat="1" ht="18.75" customHeight="1">
      <c r="A1023" s="621">
        <f t="shared" si="13"/>
        <v>40295.87500000032</v>
      </c>
      <c r="B1023" s="733"/>
      <c r="C1023" s="656"/>
      <c r="D1023" s="298"/>
      <c r="E1023" s="299"/>
      <c r="F1023" s="317"/>
      <c r="G1023" s="187"/>
      <c r="H1023" s="619"/>
      <c r="I1023" s="620"/>
      <c r="J1023" s="331"/>
      <c r="K1023" s="332"/>
      <c r="L1023" s="333"/>
      <c r="M1023" s="743"/>
      <c r="N1023" s="768"/>
      <c r="O1023" s="163"/>
      <c r="P1023" s="163"/>
      <c r="Q1023" s="806"/>
    </row>
    <row r="1024" spans="1:17" s="128" customFormat="1" ht="18.75" customHeight="1">
      <c r="A1024" s="621">
        <f t="shared" si="13"/>
        <v>40295.87500000032</v>
      </c>
      <c r="B1024" s="733"/>
      <c r="C1024" s="654"/>
      <c r="D1024" s="322"/>
      <c r="E1024" s="316"/>
      <c r="F1024" s="317"/>
      <c r="G1024" s="735"/>
      <c r="H1024" s="619"/>
      <c r="I1024" s="620"/>
      <c r="J1024" s="331"/>
      <c r="K1024" s="332"/>
      <c r="L1024" s="333"/>
      <c r="M1024" s="743"/>
      <c r="N1024" s="768"/>
      <c r="O1024" s="163"/>
      <c r="P1024" s="163"/>
      <c r="Q1024" s="806"/>
    </row>
    <row r="1025" spans="1:17" s="128" customFormat="1" ht="18.75" customHeight="1">
      <c r="A1025" s="621">
        <f t="shared" si="13"/>
        <v>40295.87500000032</v>
      </c>
      <c r="B1025" s="733"/>
      <c r="C1025" s="654"/>
      <c r="D1025" s="322"/>
      <c r="E1025" s="316"/>
      <c r="F1025" s="317"/>
      <c r="G1025" s="735"/>
      <c r="H1025" s="619"/>
      <c r="I1025" s="620"/>
      <c r="J1025" s="331"/>
      <c r="K1025" s="332"/>
      <c r="L1025" s="333"/>
      <c r="M1025" s="743"/>
      <c r="N1025" s="768"/>
      <c r="O1025" s="163"/>
      <c r="P1025" s="163"/>
      <c r="Q1025" s="806"/>
    </row>
    <row r="1026" spans="1:17" s="128" customFormat="1" ht="18.75" customHeight="1">
      <c r="A1026" s="621">
        <f t="shared" si="13"/>
        <v>40295.87500000032</v>
      </c>
      <c r="B1026" s="733"/>
      <c r="C1026" s="656"/>
      <c r="D1026" s="298"/>
      <c r="E1026" s="299"/>
      <c r="F1026" s="317"/>
      <c r="G1026" s="187"/>
      <c r="H1026" s="619"/>
      <c r="I1026" s="620"/>
      <c r="J1026" s="331"/>
      <c r="K1026" s="332"/>
      <c r="L1026" s="333"/>
      <c r="M1026" s="743"/>
      <c r="N1026" s="768"/>
      <c r="O1026" s="163"/>
      <c r="P1026" s="163"/>
      <c r="Q1026" s="806"/>
    </row>
    <row r="1027" spans="1:17" s="128" customFormat="1" ht="18.75" customHeight="1">
      <c r="A1027" s="621">
        <f t="shared" si="13"/>
        <v>40295.87500000032</v>
      </c>
      <c r="B1027" s="733"/>
      <c r="C1027" s="656"/>
      <c r="D1027" s="298"/>
      <c r="E1027" s="299"/>
      <c r="F1027" s="317"/>
      <c r="G1027" s="187"/>
      <c r="H1027" s="329"/>
      <c r="I1027" s="330"/>
      <c r="J1027" s="331"/>
      <c r="K1027" s="332"/>
      <c r="L1027" s="333"/>
      <c r="M1027" s="743"/>
      <c r="N1027" s="768"/>
      <c r="O1027" s="163"/>
      <c r="P1027" s="163"/>
      <c r="Q1027" s="806"/>
    </row>
    <row r="1028" spans="1:17" s="128" customFormat="1" ht="18.75" customHeight="1">
      <c r="A1028" s="621">
        <f t="shared" si="13"/>
        <v>40295.87500000032</v>
      </c>
      <c r="B1028" s="733"/>
      <c r="C1028" s="656"/>
      <c r="D1028" s="298"/>
      <c r="E1028" s="299"/>
      <c r="F1028" s="317"/>
      <c r="G1028" s="187"/>
      <c r="H1028" s="329"/>
      <c r="I1028" s="330"/>
      <c r="J1028" s="331"/>
      <c r="K1028" s="332"/>
      <c r="L1028" s="333"/>
      <c r="M1028" s="743"/>
      <c r="N1028" s="768"/>
      <c r="O1028" s="163"/>
      <c r="P1028" s="163"/>
      <c r="Q1028" s="806"/>
    </row>
    <row r="1029" spans="1:17" s="128" customFormat="1" ht="18.75" customHeight="1">
      <c r="A1029" s="621">
        <f t="shared" si="13"/>
        <v>40295.87500000032</v>
      </c>
      <c r="B1029" s="733"/>
      <c r="C1029" s="656"/>
      <c r="D1029" s="298"/>
      <c r="E1029" s="299"/>
      <c r="F1029" s="317"/>
      <c r="G1029" s="187"/>
      <c r="H1029" s="329"/>
      <c r="I1029" s="330"/>
      <c r="J1029" s="331"/>
      <c r="K1029" s="332"/>
      <c r="L1029" s="333"/>
      <c r="M1029" s="743"/>
      <c r="N1029" s="768"/>
      <c r="O1029" s="163"/>
      <c r="P1029" s="163"/>
      <c r="Q1029" s="806"/>
    </row>
    <row r="1030" spans="1:17" s="128" customFormat="1" ht="18.75" customHeight="1">
      <c r="A1030" s="621">
        <f t="shared" si="13"/>
        <v>40295.87500000032</v>
      </c>
      <c r="B1030" s="733"/>
      <c r="C1030" s="656"/>
      <c r="D1030" s="298"/>
      <c r="E1030" s="299"/>
      <c r="F1030" s="317"/>
      <c r="G1030" s="187"/>
      <c r="H1030" s="329"/>
      <c r="I1030" s="330"/>
      <c r="J1030" s="331"/>
      <c r="K1030" s="332"/>
      <c r="L1030" s="333"/>
      <c r="M1030" s="743"/>
      <c r="N1030" s="768"/>
      <c r="O1030" s="163"/>
      <c r="P1030" s="163"/>
      <c r="Q1030" s="806"/>
    </row>
    <row r="1031" spans="1:17" s="128" customFormat="1" ht="18.75" customHeight="1">
      <c r="A1031" s="621">
        <f t="shared" si="13"/>
        <v>40295.87500000032</v>
      </c>
      <c r="B1031" s="733"/>
      <c r="C1031" s="656"/>
      <c r="D1031" s="298"/>
      <c r="E1031" s="299"/>
      <c r="F1031" s="317"/>
      <c r="G1031" s="187"/>
      <c r="H1031" s="329"/>
      <c r="I1031" s="330"/>
      <c r="J1031" s="331"/>
      <c r="K1031" s="332"/>
      <c r="L1031" s="333"/>
      <c r="M1031" s="743"/>
      <c r="N1031" s="768"/>
      <c r="O1031" s="163"/>
      <c r="P1031" s="163"/>
      <c r="Q1031" s="806"/>
    </row>
    <row r="1032" spans="1:17" s="128" customFormat="1" ht="18.75" customHeight="1">
      <c r="A1032" s="621">
        <f t="shared" si="13"/>
        <v>40295.87500000032</v>
      </c>
      <c r="B1032" s="733"/>
      <c r="C1032" s="656"/>
      <c r="D1032" s="298"/>
      <c r="E1032" s="299"/>
      <c r="F1032" s="317"/>
      <c r="G1032" s="187"/>
      <c r="H1032" s="329"/>
      <c r="I1032" s="330"/>
      <c r="J1032" s="331"/>
      <c r="K1032" s="332"/>
      <c r="L1032" s="333"/>
      <c r="M1032" s="743"/>
      <c r="N1032" s="768"/>
      <c r="O1032" s="163"/>
      <c r="P1032" s="163"/>
      <c r="Q1032" s="806"/>
    </row>
    <row r="1033" spans="1:17" s="128" customFormat="1" ht="18.75" customHeight="1">
      <c r="A1033" s="621">
        <f aca="true" t="shared" si="14" ref="A1033:A1131">IF(E1032="y",A1032+F1032/24,IF(F1032&gt;0,A1032+F1032/24,A1032+D1032/24))</f>
        <v>40295.87500000032</v>
      </c>
      <c r="B1033" s="733"/>
      <c r="C1033" s="656"/>
      <c r="D1033" s="298"/>
      <c r="E1033" s="299"/>
      <c r="F1033" s="317"/>
      <c r="G1033" s="187"/>
      <c r="H1033" s="329"/>
      <c r="I1033" s="330"/>
      <c r="J1033" s="331"/>
      <c r="K1033" s="332"/>
      <c r="L1033" s="333"/>
      <c r="M1033" s="743"/>
      <c r="N1033" s="768"/>
      <c r="O1033" s="163"/>
      <c r="P1033" s="163"/>
      <c r="Q1033" s="806"/>
    </row>
    <row r="1034" spans="1:17" s="128" customFormat="1" ht="18.75" customHeight="1">
      <c r="A1034" s="621">
        <f t="shared" si="14"/>
        <v>40295.87500000032</v>
      </c>
      <c r="B1034" s="888"/>
      <c r="C1034" s="656"/>
      <c r="D1034" s="298"/>
      <c r="E1034" s="299"/>
      <c r="F1034" s="317"/>
      <c r="G1034" s="187"/>
      <c r="H1034" s="329"/>
      <c r="I1034" s="330"/>
      <c r="J1034" s="331"/>
      <c r="K1034" s="332"/>
      <c r="L1034" s="333"/>
      <c r="M1034" s="743"/>
      <c r="N1034" s="768"/>
      <c r="O1034" s="163"/>
      <c r="P1034" s="163"/>
      <c r="Q1034" s="806"/>
    </row>
    <row r="1035" spans="1:17" s="128" customFormat="1" ht="18.75" customHeight="1">
      <c r="A1035" s="621">
        <f t="shared" si="14"/>
        <v>40295.87500000032</v>
      </c>
      <c r="B1035" s="693"/>
      <c r="C1035" s="656"/>
      <c r="D1035" s="298"/>
      <c r="E1035" s="299"/>
      <c r="F1035" s="317"/>
      <c r="G1035" s="187"/>
      <c r="H1035" s="329"/>
      <c r="I1035" s="330"/>
      <c r="J1035" s="331"/>
      <c r="K1035" s="332"/>
      <c r="L1035" s="333"/>
      <c r="M1035" s="743"/>
      <c r="N1035" s="768"/>
      <c r="O1035" s="163"/>
      <c r="P1035" s="163"/>
      <c r="Q1035" s="806"/>
    </row>
    <row r="1036" spans="1:17" s="151" customFormat="1" ht="18.75" customHeight="1">
      <c r="A1036" s="621">
        <f t="shared" si="14"/>
        <v>40295.87500000032</v>
      </c>
      <c r="B1036" s="693"/>
      <c r="C1036" s="656"/>
      <c r="D1036" s="298"/>
      <c r="E1036" s="299"/>
      <c r="F1036" s="317"/>
      <c r="G1036" s="187"/>
      <c r="H1036" s="329"/>
      <c r="I1036" s="330"/>
      <c r="J1036" s="331"/>
      <c r="K1036" s="332"/>
      <c r="L1036" s="333"/>
      <c r="M1036" s="743"/>
      <c r="N1036" s="768"/>
      <c r="O1036" s="163"/>
      <c r="P1036" s="163"/>
      <c r="Q1036" s="806"/>
    </row>
    <row r="1037" spans="1:17" s="151" customFormat="1" ht="18.75" customHeight="1">
      <c r="A1037" s="621">
        <f t="shared" si="14"/>
        <v>40295.87500000032</v>
      </c>
      <c r="B1037" s="693"/>
      <c r="C1037" s="654"/>
      <c r="D1037" s="322"/>
      <c r="E1037" s="316"/>
      <c r="F1037" s="317"/>
      <c r="G1037" s="735"/>
      <c r="H1037" s="619"/>
      <c r="I1037" s="620"/>
      <c r="J1037" s="331"/>
      <c r="K1037" s="332"/>
      <c r="L1037" s="333"/>
      <c r="M1037" s="743"/>
      <c r="N1037" s="768"/>
      <c r="O1037" s="163"/>
      <c r="P1037" s="163"/>
      <c r="Q1037" s="806"/>
    </row>
    <row r="1038" spans="1:17" s="151" customFormat="1" ht="18.75" customHeight="1">
      <c r="A1038" s="621">
        <f t="shared" si="14"/>
        <v>40295.87500000032</v>
      </c>
      <c r="B1038" s="693"/>
      <c r="C1038" s="654"/>
      <c r="D1038" s="322"/>
      <c r="E1038" s="316"/>
      <c r="F1038" s="317"/>
      <c r="G1038" s="735"/>
      <c r="H1038" s="329"/>
      <c r="I1038" s="330"/>
      <c r="J1038" s="331"/>
      <c r="K1038" s="332"/>
      <c r="L1038" s="333"/>
      <c r="M1038" s="743"/>
      <c r="N1038" s="768"/>
      <c r="O1038" s="163"/>
      <c r="P1038" s="163"/>
      <c r="Q1038" s="806"/>
    </row>
    <row r="1039" spans="1:17" s="151" customFormat="1" ht="18.75" customHeight="1">
      <c r="A1039" s="621">
        <f t="shared" si="14"/>
        <v>40295.87500000032</v>
      </c>
      <c r="B1039" s="693"/>
      <c r="C1039" s="654"/>
      <c r="D1039" s="322"/>
      <c r="E1039" s="316"/>
      <c r="F1039" s="317"/>
      <c r="G1039" s="735"/>
      <c r="H1039" s="329"/>
      <c r="I1039" s="330"/>
      <c r="J1039" s="331"/>
      <c r="K1039" s="332"/>
      <c r="L1039" s="333"/>
      <c r="M1039" s="743"/>
      <c r="N1039" s="768"/>
      <c r="O1039" s="163"/>
      <c r="P1039" s="163"/>
      <c r="Q1039" s="806"/>
    </row>
    <row r="1040" spans="1:17" s="151" customFormat="1" ht="18.75" customHeight="1">
      <c r="A1040" s="621">
        <f t="shared" si="14"/>
        <v>40295.87500000032</v>
      </c>
      <c r="B1040" s="693"/>
      <c r="C1040" s="654"/>
      <c r="D1040" s="322"/>
      <c r="E1040" s="316"/>
      <c r="F1040" s="317"/>
      <c r="G1040" s="735"/>
      <c r="H1040" s="329"/>
      <c r="I1040" s="330"/>
      <c r="J1040" s="331"/>
      <c r="K1040" s="332"/>
      <c r="L1040" s="333"/>
      <c r="M1040" s="743"/>
      <c r="N1040" s="768"/>
      <c r="O1040" s="163"/>
      <c r="P1040" s="163"/>
      <c r="Q1040" s="806"/>
    </row>
    <row r="1041" spans="1:17" s="151" customFormat="1" ht="18.75" customHeight="1">
      <c r="A1041" s="621">
        <f t="shared" si="14"/>
        <v>40295.87500000032</v>
      </c>
      <c r="B1041" s="693"/>
      <c r="C1041" s="654"/>
      <c r="D1041" s="322"/>
      <c r="E1041" s="316"/>
      <c r="F1041" s="317"/>
      <c r="G1041" s="735"/>
      <c r="H1041" s="329"/>
      <c r="I1041" s="330"/>
      <c r="J1041" s="331"/>
      <c r="K1041" s="332"/>
      <c r="L1041" s="333"/>
      <c r="M1041" s="743"/>
      <c r="N1041" s="768"/>
      <c r="O1041" s="163"/>
      <c r="P1041" s="163"/>
      <c r="Q1041" s="806"/>
    </row>
    <row r="1042" spans="1:17" s="151" customFormat="1" ht="18.75" customHeight="1">
      <c r="A1042" s="621">
        <f t="shared" si="14"/>
        <v>40295.87500000032</v>
      </c>
      <c r="B1042" s="693"/>
      <c r="C1042" s="654"/>
      <c r="D1042" s="322"/>
      <c r="E1042" s="316"/>
      <c r="F1042" s="317"/>
      <c r="G1042" s="735"/>
      <c r="H1042" s="329"/>
      <c r="I1042" s="330"/>
      <c r="J1042" s="331"/>
      <c r="K1042" s="332"/>
      <c r="L1042" s="333"/>
      <c r="M1042" s="743"/>
      <c r="N1042" s="768"/>
      <c r="O1042" s="163"/>
      <c r="P1042" s="163"/>
      <c r="Q1042" s="806"/>
    </row>
    <row r="1043" spans="1:17" s="151" customFormat="1" ht="18.75" customHeight="1">
      <c r="A1043" s="621">
        <f t="shared" si="14"/>
        <v>40295.87500000032</v>
      </c>
      <c r="B1043" s="693"/>
      <c r="C1043" s="654"/>
      <c r="D1043" s="322"/>
      <c r="E1043" s="316"/>
      <c r="F1043" s="317"/>
      <c r="G1043" s="735"/>
      <c r="H1043" s="329"/>
      <c r="I1043" s="330"/>
      <c r="J1043" s="331"/>
      <c r="K1043" s="332"/>
      <c r="L1043" s="333"/>
      <c r="M1043" s="743"/>
      <c r="N1043" s="768"/>
      <c r="O1043" s="163"/>
      <c r="P1043" s="163"/>
      <c r="Q1043" s="806"/>
    </row>
    <row r="1044" spans="1:17" s="151" customFormat="1" ht="18.75" customHeight="1">
      <c r="A1044" s="621">
        <f t="shared" si="14"/>
        <v>40295.87500000032</v>
      </c>
      <c r="B1044" s="693"/>
      <c r="C1044" s="654"/>
      <c r="D1044" s="322"/>
      <c r="E1044" s="316"/>
      <c r="F1044" s="317"/>
      <c r="G1044" s="735"/>
      <c r="H1044" s="329"/>
      <c r="I1044" s="330"/>
      <c r="J1044" s="331"/>
      <c r="K1044" s="332"/>
      <c r="L1044" s="333"/>
      <c r="M1044" s="743"/>
      <c r="N1044" s="768"/>
      <c r="O1044" s="163"/>
      <c r="P1044" s="163"/>
      <c r="Q1044" s="806"/>
    </row>
    <row r="1045" spans="1:17" s="151" customFormat="1" ht="18.75" customHeight="1">
      <c r="A1045" s="621">
        <f t="shared" si="14"/>
        <v>40295.87500000032</v>
      </c>
      <c r="B1045" s="693"/>
      <c r="C1045" s="654"/>
      <c r="D1045" s="322"/>
      <c r="E1045" s="316"/>
      <c r="F1045" s="317"/>
      <c r="G1045" s="735"/>
      <c r="H1045" s="329"/>
      <c r="I1045" s="330"/>
      <c r="J1045" s="331"/>
      <c r="K1045" s="332"/>
      <c r="L1045" s="333"/>
      <c r="M1045" s="743"/>
      <c r="N1045" s="768"/>
      <c r="O1045" s="163"/>
      <c r="P1045" s="163"/>
      <c r="Q1045" s="806"/>
    </row>
    <row r="1046" spans="1:17" s="151" customFormat="1" ht="18.75" customHeight="1">
      <c r="A1046" s="621">
        <f t="shared" si="14"/>
        <v>40295.87500000032</v>
      </c>
      <c r="B1046" s="693"/>
      <c r="C1046" s="654"/>
      <c r="D1046" s="322"/>
      <c r="E1046" s="316"/>
      <c r="F1046" s="317"/>
      <c r="G1046" s="735"/>
      <c r="H1046" s="329"/>
      <c r="I1046" s="330"/>
      <c r="J1046" s="331"/>
      <c r="K1046" s="332"/>
      <c r="L1046" s="333"/>
      <c r="M1046" s="743"/>
      <c r="N1046" s="768"/>
      <c r="O1046" s="163"/>
      <c r="P1046" s="163"/>
      <c r="Q1046" s="806"/>
    </row>
    <row r="1047" spans="1:17" s="151" customFormat="1" ht="18.75" customHeight="1">
      <c r="A1047" s="621">
        <f t="shared" si="14"/>
        <v>40295.87500000032</v>
      </c>
      <c r="B1047" s="693"/>
      <c r="C1047" s="654"/>
      <c r="D1047" s="322"/>
      <c r="E1047" s="316"/>
      <c r="F1047" s="317"/>
      <c r="G1047" s="735"/>
      <c r="H1047" s="329"/>
      <c r="I1047" s="330"/>
      <c r="J1047" s="331"/>
      <c r="K1047" s="332"/>
      <c r="L1047" s="333"/>
      <c r="M1047" s="743"/>
      <c r="N1047" s="768"/>
      <c r="O1047" s="163"/>
      <c r="P1047" s="163"/>
      <c r="Q1047" s="806"/>
    </row>
    <row r="1048" spans="1:17" s="151" customFormat="1" ht="18.75" customHeight="1">
      <c r="A1048" s="621">
        <f t="shared" si="14"/>
        <v>40295.87500000032</v>
      </c>
      <c r="B1048" s="693"/>
      <c r="C1048" s="654"/>
      <c r="D1048" s="322"/>
      <c r="E1048" s="316"/>
      <c r="F1048" s="317"/>
      <c r="G1048" s="735"/>
      <c r="H1048" s="329"/>
      <c r="I1048" s="330"/>
      <c r="J1048" s="331"/>
      <c r="K1048" s="332"/>
      <c r="L1048" s="333"/>
      <c r="M1048" s="743"/>
      <c r="N1048" s="768"/>
      <c r="O1048" s="163"/>
      <c r="P1048" s="163"/>
      <c r="Q1048" s="806"/>
    </row>
    <row r="1049" spans="1:17" s="151" customFormat="1" ht="18.75" customHeight="1">
      <c r="A1049" s="621">
        <f t="shared" si="14"/>
        <v>40295.87500000032</v>
      </c>
      <c r="B1049" s="693"/>
      <c r="C1049" s="654"/>
      <c r="D1049" s="322"/>
      <c r="E1049" s="316"/>
      <c r="F1049" s="317"/>
      <c r="G1049" s="735"/>
      <c r="H1049" s="329"/>
      <c r="I1049" s="330"/>
      <c r="J1049" s="331"/>
      <c r="K1049" s="332"/>
      <c r="L1049" s="333"/>
      <c r="M1049" s="743"/>
      <c r="N1049" s="768"/>
      <c r="O1049" s="163"/>
      <c r="P1049" s="163"/>
      <c r="Q1049" s="806"/>
    </row>
    <row r="1050" spans="1:17" s="151" customFormat="1" ht="18.75" customHeight="1">
      <c r="A1050" s="621">
        <f t="shared" si="14"/>
        <v>40295.87500000032</v>
      </c>
      <c r="B1050" s="693"/>
      <c r="C1050" s="654"/>
      <c r="D1050" s="322"/>
      <c r="E1050" s="316"/>
      <c r="F1050" s="317"/>
      <c r="G1050" s="735"/>
      <c r="H1050" s="619"/>
      <c r="I1050" s="620"/>
      <c r="J1050" s="331"/>
      <c r="K1050" s="332"/>
      <c r="L1050" s="333"/>
      <c r="M1050" s="743"/>
      <c r="N1050" s="768"/>
      <c r="O1050" s="163"/>
      <c r="P1050" s="163"/>
      <c r="Q1050" s="806"/>
    </row>
    <row r="1051" spans="1:17" s="151" customFormat="1" ht="18.75" customHeight="1">
      <c r="A1051" s="621">
        <f t="shared" si="14"/>
        <v>40295.87500000032</v>
      </c>
      <c r="B1051" s="693"/>
      <c r="C1051" s="654"/>
      <c r="D1051" s="322"/>
      <c r="E1051" s="316"/>
      <c r="F1051" s="317"/>
      <c r="G1051" s="735"/>
      <c r="H1051" s="329"/>
      <c r="I1051" s="330"/>
      <c r="J1051" s="331"/>
      <c r="K1051" s="332"/>
      <c r="L1051" s="333"/>
      <c r="M1051" s="743"/>
      <c r="N1051" s="768"/>
      <c r="O1051" s="163"/>
      <c r="P1051" s="163"/>
      <c r="Q1051" s="806"/>
    </row>
    <row r="1052" spans="1:17" s="151" customFormat="1" ht="18.75" customHeight="1">
      <c r="A1052" s="621">
        <f t="shared" si="14"/>
        <v>40295.87500000032</v>
      </c>
      <c r="B1052" s="693"/>
      <c r="C1052" s="654"/>
      <c r="D1052" s="322"/>
      <c r="E1052" s="316"/>
      <c r="F1052" s="317"/>
      <c r="G1052" s="735"/>
      <c r="H1052" s="329"/>
      <c r="I1052" s="330"/>
      <c r="J1052" s="331"/>
      <c r="K1052" s="332"/>
      <c r="L1052" s="333"/>
      <c r="M1052" s="743"/>
      <c r="N1052" s="768"/>
      <c r="O1052" s="163"/>
      <c r="P1052" s="163"/>
      <c r="Q1052" s="806"/>
    </row>
    <row r="1053" spans="1:17" s="151" customFormat="1" ht="18.75" customHeight="1">
      <c r="A1053" s="621">
        <f t="shared" si="14"/>
        <v>40295.87500000032</v>
      </c>
      <c r="B1053" s="693"/>
      <c r="C1053" s="654"/>
      <c r="D1053" s="322"/>
      <c r="E1053" s="316"/>
      <c r="F1053" s="317"/>
      <c r="G1053" s="735"/>
      <c r="H1053" s="329"/>
      <c r="I1053" s="330"/>
      <c r="J1053" s="331"/>
      <c r="K1053" s="332"/>
      <c r="L1053" s="333"/>
      <c r="M1053" s="743"/>
      <c r="N1053" s="768"/>
      <c r="O1053" s="163"/>
      <c r="P1053" s="163"/>
      <c r="Q1053" s="806"/>
    </row>
    <row r="1054" spans="1:17" s="151" customFormat="1" ht="18.75" customHeight="1">
      <c r="A1054" s="621">
        <f t="shared" si="14"/>
        <v>40295.87500000032</v>
      </c>
      <c r="B1054" s="693"/>
      <c r="C1054" s="654"/>
      <c r="D1054" s="322"/>
      <c r="E1054" s="316"/>
      <c r="F1054" s="317"/>
      <c r="G1054" s="735"/>
      <c r="H1054" s="329"/>
      <c r="I1054" s="330"/>
      <c r="J1054" s="331"/>
      <c r="K1054" s="332"/>
      <c r="L1054" s="333"/>
      <c r="M1054" s="743"/>
      <c r="N1054" s="768"/>
      <c r="O1054" s="163"/>
      <c r="P1054" s="163"/>
      <c r="Q1054" s="806"/>
    </row>
    <row r="1055" spans="1:17" s="151" customFormat="1" ht="18.75" customHeight="1">
      <c r="A1055" s="621">
        <f t="shared" si="14"/>
        <v>40295.87500000032</v>
      </c>
      <c r="B1055" s="693"/>
      <c r="C1055" s="654"/>
      <c r="D1055" s="322"/>
      <c r="E1055" s="316"/>
      <c r="F1055" s="317"/>
      <c r="G1055" s="735"/>
      <c r="H1055" s="329"/>
      <c r="I1055" s="330"/>
      <c r="J1055" s="331"/>
      <c r="K1055" s="332"/>
      <c r="L1055" s="333"/>
      <c r="M1055" s="743"/>
      <c r="N1055" s="768"/>
      <c r="O1055" s="163"/>
      <c r="P1055" s="163"/>
      <c r="Q1055" s="806"/>
    </row>
    <row r="1056" spans="1:17" s="151" customFormat="1" ht="18.75" customHeight="1">
      <c r="A1056" s="621">
        <f t="shared" si="14"/>
        <v>40295.87500000032</v>
      </c>
      <c r="B1056" s="733"/>
      <c r="C1056" s="656"/>
      <c r="D1056" s="298"/>
      <c r="E1056" s="299"/>
      <c r="F1056" s="317"/>
      <c r="G1056" s="187"/>
      <c r="H1056" s="329"/>
      <c r="I1056" s="330"/>
      <c r="J1056" s="331"/>
      <c r="K1056" s="332"/>
      <c r="L1056" s="333"/>
      <c r="M1056" s="743"/>
      <c r="N1056" s="768"/>
      <c r="O1056" s="163"/>
      <c r="P1056" s="163"/>
      <c r="Q1056" s="806"/>
    </row>
    <row r="1057" spans="1:17" s="151" customFormat="1" ht="18.75" customHeight="1">
      <c r="A1057" s="621">
        <f t="shared" si="14"/>
        <v>40295.87500000032</v>
      </c>
      <c r="B1057" s="733"/>
      <c r="C1057" s="654"/>
      <c r="D1057" s="322"/>
      <c r="E1057" s="316"/>
      <c r="F1057" s="317"/>
      <c r="G1057" s="735"/>
      <c r="H1057" s="619"/>
      <c r="I1057" s="620"/>
      <c r="J1057" s="331"/>
      <c r="K1057" s="332"/>
      <c r="L1057" s="333"/>
      <c r="M1057" s="743"/>
      <c r="N1057" s="768"/>
      <c r="O1057" s="163"/>
      <c r="P1057" s="163"/>
      <c r="Q1057" s="806"/>
    </row>
    <row r="1058" spans="1:17" s="151" customFormat="1" ht="18.75" customHeight="1">
      <c r="A1058" s="621">
        <f t="shared" si="14"/>
        <v>40295.87500000032</v>
      </c>
      <c r="B1058" s="733"/>
      <c r="C1058" s="654"/>
      <c r="D1058" s="322"/>
      <c r="E1058" s="316"/>
      <c r="F1058" s="317"/>
      <c r="G1058" s="735"/>
      <c r="H1058" s="329"/>
      <c r="I1058" s="330"/>
      <c r="J1058" s="331"/>
      <c r="K1058" s="332"/>
      <c r="L1058" s="333"/>
      <c r="M1058" s="743"/>
      <c r="N1058" s="768"/>
      <c r="O1058" s="163"/>
      <c r="P1058" s="163"/>
      <c r="Q1058" s="806"/>
    </row>
    <row r="1059" spans="1:17" s="151" customFormat="1" ht="18.75" customHeight="1">
      <c r="A1059" s="621">
        <f t="shared" si="14"/>
        <v>40295.87500000032</v>
      </c>
      <c r="B1059" s="733"/>
      <c r="C1059" s="654"/>
      <c r="D1059" s="322"/>
      <c r="E1059" s="316"/>
      <c r="F1059" s="317"/>
      <c r="G1059" s="735"/>
      <c r="H1059" s="329"/>
      <c r="I1059" s="330"/>
      <c r="J1059" s="331"/>
      <c r="K1059" s="332"/>
      <c r="L1059" s="333"/>
      <c r="M1059" s="743"/>
      <c r="N1059" s="768"/>
      <c r="O1059" s="163"/>
      <c r="P1059" s="163"/>
      <c r="Q1059" s="806"/>
    </row>
    <row r="1060" spans="1:17" s="151" customFormat="1" ht="18.75" customHeight="1">
      <c r="A1060" s="621">
        <f t="shared" si="14"/>
        <v>40295.87500000032</v>
      </c>
      <c r="B1060" s="733"/>
      <c r="C1060" s="654"/>
      <c r="D1060" s="322"/>
      <c r="E1060" s="316"/>
      <c r="F1060" s="317"/>
      <c r="G1060" s="735"/>
      <c r="H1060" s="329"/>
      <c r="I1060" s="330"/>
      <c r="J1060" s="331"/>
      <c r="K1060" s="332"/>
      <c r="L1060" s="333"/>
      <c r="M1060" s="743"/>
      <c r="N1060" s="768"/>
      <c r="O1060" s="163"/>
      <c r="P1060" s="163"/>
      <c r="Q1060" s="806"/>
    </row>
    <row r="1061" spans="1:17" s="151" customFormat="1" ht="18.75" customHeight="1">
      <c r="A1061" s="621">
        <f t="shared" si="14"/>
        <v>40295.87500000032</v>
      </c>
      <c r="B1061" s="733"/>
      <c r="C1061" s="654"/>
      <c r="D1061" s="322"/>
      <c r="E1061" s="316"/>
      <c r="F1061" s="317"/>
      <c r="G1061" s="735"/>
      <c r="H1061" s="329"/>
      <c r="I1061" s="330"/>
      <c r="J1061" s="331"/>
      <c r="K1061" s="332"/>
      <c r="L1061" s="333"/>
      <c r="M1061" s="743"/>
      <c r="N1061" s="768"/>
      <c r="O1061" s="163"/>
      <c r="P1061" s="163"/>
      <c r="Q1061" s="806"/>
    </row>
    <row r="1062" spans="1:17" s="151" customFormat="1" ht="18.75" customHeight="1">
      <c r="A1062" s="621">
        <f t="shared" si="14"/>
        <v>40295.87500000032</v>
      </c>
      <c r="B1062" s="733"/>
      <c r="C1062" s="654"/>
      <c r="D1062" s="322"/>
      <c r="E1062" s="316"/>
      <c r="F1062" s="317"/>
      <c r="G1062" s="735"/>
      <c r="H1062" s="619"/>
      <c r="I1062" s="620"/>
      <c r="J1062" s="331"/>
      <c r="K1062" s="332"/>
      <c r="L1062" s="333"/>
      <c r="M1062" s="743"/>
      <c r="N1062" s="768"/>
      <c r="O1062" s="163"/>
      <c r="P1062" s="163"/>
      <c r="Q1062" s="806"/>
    </row>
    <row r="1063" spans="1:17" s="151" customFormat="1" ht="18.75" customHeight="1">
      <c r="A1063" s="621">
        <f t="shared" si="14"/>
        <v>40295.87500000032</v>
      </c>
      <c r="B1063" s="733"/>
      <c r="C1063" s="654"/>
      <c r="D1063" s="322"/>
      <c r="E1063" s="316"/>
      <c r="F1063" s="317"/>
      <c r="G1063" s="735"/>
      <c r="H1063" s="329"/>
      <c r="I1063" s="330"/>
      <c r="J1063" s="331"/>
      <c r="K1063" s="332"/>
      <c r="L1063" s="333"/>
      <c r="M1063" s="743"/>
      <c r="N1063" s="768"/>
      <c r="O1063" s="163"/>
      <c r="P1063" s="163"/>
      <c r="Q1063" s="806"/>
    </row>
    <row r="1064" spans="1:17" s="151" customFormat="1" ht="18.75" customHeight="1">
      <c r="A1064" s="621">
        <f t="shared" si="14"/>
        <v>40295.87500000032</v>
      </c>
      <c r="B1064" s="733"/>
      <c r="C1064" s="654"/>
      <c r="D1064" s="322"/>
      <c r="E1064" s="316"/>
      <c r="F1064" s="317"/>
      <c r="G1064" s="735"/>
      <c r="H1064" s="329"/>
      <c r="I1064" s="330"/>
      <c r="J1064" s="331"/>
      <c r="K1064" s="332"/>
      <c r="L1064" s="333"/>
      <c r="M1064" s="743"/>
      <c r="N1064" s="768"/>
      <c r="O1064" s="163"/>
      <c r="P1064" s="163"/>
      <c r="Q1064" s="806"/>
    </row>
    <row r="1065" spans="1:17" s="151" customFormat="1" ht="18.75" customHeight="1">
      <c r="A1065" s="621">
        <f t="shared" si="14"/>
        <v>40295.87500000032</v>
      </c>
      <c r="B1065" s="733"/>
      <c r="C1065" s="654"/>
      <c r="D1065" s="322"/>
      <c r="E1065" s="316"/>
      <c r="F1065" s="317"/>
      <c r="G1065" s="735"/>
      <c r="H1065" s="329"/>
      <c r="I1065" s="330"/>
      <c r="J1065" s="331"/>
      <c r="K1065" s="332"/>
      <c r="L1065" s="333"/>
      <c r="M1065" s="743"/>
      <c r="N1065" s="768"/>
      <c r="O1065" s="163"/>
      <c r="P1065" s="163"/>
      <c r="Q1065" s="806"/>
    </row>
    <row r="1066" spans="1:17" s="151" customFormat="1" ht="18.75" customHeight="1">
      <c r="A1066" s="621">
        <f t="shared" si="14"/>
        <v>40295.87500000032</v>
      </c>
      <c r="B1066" s="733"/>
      <c r="C1066" s="654"/>
      <c r="D1066" s="322"/>
      <c r="E1066" s="316"/>
      <c r="F1066" s="317"/>
      <c r="G1066" s="735"/>
      <c r="H1066" s="329"/>
      <c r="I1066" s="330"/>
      <c r="J1066" s="331"/>
      <c r="K1066" s="332"/>
      <c r="L1066" s="333"/>
      <c r="M1066" s="743"/>
      <c r="N1066" s="768"/>
      <c r="O1066" s="163"/>
      <c r="P1066" s="163"/>
      <c r="Q1066" s="806"/>
    </row>
    <row r="1067" spans="1:17" s="151" customFormat="1" ht="18.75" customHeight="1">
      <c r="A1067" s="621">
        <f t="shared" si="14"/>
        <v>40295.87500000032</v>
      </c>
      <c r="B1067" s="733"/>
      <c r="C1067" s="654"/>
      <c r="D1067" s="322"/>
      <c r="E1067" s="316"/>
      <c r="F1067" s="317"/>
      <c r="G1067" s="735"/>
      <c r="H1067" s="329"/>
      <c r="I1067" s="330"/>
      <c r="J1067" s="331"/>
      <c r="K1067" s="332"/>
      <c r="L1067" s="333"/>
      <c r="M1067" s="743"/>
      <c r="N1067" s="768"/>
      <c r="O1067" s="163"/>
      <c r="P1067" s="163"/>
      <c r="Q1067" s="806"/>
    </row>
    <row r="1068" spans="1:17" s="151" customFormat="1" ht="18.75" customHeight="1">
      <c r="A1068" s="621">
        <f t="shared" si="14"/>
        <v>40295.87500000032</v>
      </c>
      <c r="B1068" s="733"/>
      <c r="C1068" s="654"/>
      <c r="D1068" s="322"/>
      <c r="E1068" s="316"/>
      <c r="F1068" s="317"/>
      <c r="G1068" s="735"/>
      <c r="H1068" s="619"/>
      <c r="I1068" s="620"/>
      <c r="J1068" s="331"/>
      <c r="K1068" s="332"/>
      <c r="L1068" s="333"/>
      <c r="M1068" s="743"/>
      <c r="N1068" s="768"/>
      <c r="O1068" s="163"/>
      <c r="P1068" s="163"/>
      <c r="Q1068" s="806"/>
    </row>
    <row r="1069" spans="1:17" s="151" customFormat="1" ht="18.75" customHeight="1">
      <c r="A1069" s="621">
        <f t="shared" si="14"/>
        <v>40295.87500000032</v>
      </c>
      <c r="B1069" s="733"/>
      <c r="C1069" s="654"/>
      <c r="D1069" s="322"/>
      <c r="E1069" s="316"/>
      <c r="F1069" s="317"/>
      <c r="G1069" s="735"/>
      <c r="H1069" s="329"/>
      <c r="I1069" s="330"/>
      <c r="J1069" s="331"/>
      <c r="K1069" s="332"/>
      <c r="L1069" s="333"/>
      <c r="M1069" s="743"/>
      <c r="N1069" s="768"/>
      <c r="O1069" s="163"/>
      <c r="P1069" s="163"/>
      <c r="Q1069" s="806"/>
    </row>
    <row r="1070" spans="1:17" s="151" customFormat="1" ht="18.75" customHeight="1">
      <c r="A1070" s="621">
        <f t="shared" si="14"/>
        <v>40295.87500000032</v>
      </c>
      <c r="B1070" s="733"/>
      <c r="C1070" s="654"/>
      <c r="D1070" s="322"/>
      <c r="E1070" s="316"/>
      <c r="F1070" s="317"/>
      <c r="G1070" s="735"/>
      <c r="H1070" s="329"/>
      <c r="I1070" s="330"/>
      <c r="J1070" s="331"/>
      <c r="K1070" s="332"/>
      <c r="L1070" s="333"/>
      <c r="M1070" s="743"/>
      <c r="N1070" s="768"/>
      <c r="O1070" s="163"/>
      <c r="P1070" s="163"/>
      <c r="Q1070" s="806"/>
    </row>
    <row r="1071" spans="1:17" s="151" customFormat="1" ht="18.75" customHeight="1">
      <c r="A1071" s="621">
        <f t="shared" si="14"/>
        <v>40295.87500000032</v>
      </c>
      <c r="B1071" s="733"/>
      <c r="C1071" s="654"/>
      <c r="D1071" s="322"/>
      <c r="E1071" s="316"/>
      <c r="F1071" s="317"/>
      <c r="G1071" s="735"/>
      <c r="H1071" s="329"/>
      <c r="I1071" s="330"/>
      <c r="J1071" s="331"/>
      <c r="K1071" s="332"/>
      <c r="L1071" s="333"/>
      <c r="M1071" s="743"/>
      <c r="N1071" s="768"/>
      <c r="O1071" s="163"/>
      <c r="P1071" s="163"/>
      <c r="Q1071" s="806"/>
    </row>
    <row r="1072" spans="1:17" s="151" customFormat="1" ht="18.75" customHeight="1">
      <c r="A1072" s="621">
        <f t="shared" si="14"/>
        <v>40295.87500000032</v>
      </c>
      <c r="B1072" s="733"/>
      <c r="C1072" s="654"/>
      <c r="D1072" s="322"/>
      <c r="E1072" s="316"/>
      <c r="F1072" s="317"/>
      <c r="G1072" s="735"/>
      <c r="H1072" s="619"/>
      <c r="I1072" s="620"/>
      <c r="J1072" s="331"/>
      <c r="K1072" s="332"/>
      <c r="L1072" s="333"/>
      <c r="M1072" s="743"/>
      <c r="N1072" s="768"/>
      <c r="O1072" s="163"/>
      <c r="P1072" s="163"/>
      <c r="Q1072" s="806"/>
    </row>
    <row r="1073" spans="1:17" s="151" customFormat="1" ht="18.75" customHeight="1">
      <c r="A1073" s="621">
        <f t="shared" si="14"/>
        <v>40295.87500000032</v>
      </c>
      <c r="B1073" s="733"/>
      <c r="C1073" s="654"/>
      <c r="D1073" s="322"/>
      <c r="E1073" s="316"/>
      <c r="F1073" s="317"/>
      <c r="G1073" s="735"/>
      <c r="H1073" s="619"/>
      <c r="I1073" s="620"/>
      <c r="J1073" s="331"/>
      <c r="K1073" s="332"/>
      <c r="L1073" s="333"/>
      <c r="M1073" s="743"/>
      <c r="N1073" s="768"/>
      <c r="O1073" s="163"/>
      <c r="P1073" s="163"/>
      <c r="Q1073" s="806"/>
    </row>
    <row r="1074" spans="1:17" s="151" customFormat="1" ht="18.75" customHeight="1">
      <c r="A1074" s="621">
        <f t="shared" si="14"/>
        <v>40295.87500000032</v>
      </c>
      <c r="B1074" s="733"/>
      <c r="C1074" s="654"/>
      <c r="D1074" s="322"/>
      <c r="E1074" s="316"/>
      <c r="F1074" s="317"/>
      <c r="G1074" s="735"/>
      <c r="H1074" s="619"/>
      <c r="I1074" s="620"/>
      <c r="J1074" s="331"/>
      <c r="K1074" s="332"/>
      <c r="L1074" s="333"/>
      <c r="M1074" s="743"/>
      <c r="N1074" s="768"/>
      <c r="O1074" s="163"/>
      <c r="P1074" s="163"/>
      <c r="Q1074" s="806"/>
    </row>
    <row r="1075" spans="1:17" s="151" customFormat="1" ht="18.75" customHeight="1">
      <c r="A1075" s="621">
        <f t="shared" si="14"/>
        <v>40295.87500000032</v>
      </c>
      <c r="B1075" s="733"/>
      <c r="C1075" s="654"/>
      <c r="D1075" s="322"/>
      <c r="E1075" s="316"/>
      <c r="F1075" s="317"/>
      <c r="G1075" s="735"/>
      <c r="H1075" s="329"/>
      <c r="I1075" s="330"/>
      <c r="J1075" s="331"/>
      <c r="K1075" s="332"/>
      <c r="L1075" s="333"/>
      <c r="M1075" s="743"/>
      <c r="N1075" s="768"/>
      <c r="O1075" s="163"/>
      <c r="P1075" s="163"/>
      <c r="Q1075" s="806"/>
    </row>
    <row r="1076" spans="1:17" s="151" customFormat="1" ht="18.75" customHeight="1">
      <c r="A1076" s="621">
        <f t="shared" si="14"/>
        <v>40295.87500000032</v>
      </c>
      <c r="B1076" s="733"/>
      <c r="C1076" s="654"/>
      <c r="D1076" s="322"/>
      <c r="E1076" s="316"/>
      <c r="F1076" s="317"/>
      <c r="G1076" s="735"/>
      <c r="H1076" s="619"/>
      <c r="I1076" s="620"/>
      <c r="J1076" s="331"/>
      <c r="K1076" s="332"/>
      <c r="L1076" s="333"/>
      <c r="M1076" s="743"/>
      <c r="N1076" s="768"/>
      <c r="O1076" s="163"/>
      <c r="P1076" s="163"/>
      <c r="Q1076" s="806"/>
    </row>
    <row r="1077" spans="1:17" s="151" customFormat="1" ht="18.75" customHeight="1">
      <c r="A1077" s="621">
        <f t="shared" si="14"/>
        <v>40295.87500000032</v>
      </c>
      <c r="B1077" s="733"/>
      <c r="C1077" s="654"/>
      <c r="D1077" s="322"/>
      <c r="E1077" s="316"/>
      <c r="F1077" s="317"/>
      <c r="G1077" s="735"/>
      <c r="H1077" s="329"/>
      <c r="I1077" s="330"/>
      <c r="J1077" s="331"/>
      <c r="K1077" s="332"/>
      <c r="L1077" s="333"/>
      <c r="M1077" s="743"/>
      <c r="N1077" s="768"/>
      <c r="O1077" s="163"/>
      <c r="P1077" s="163"/>
      <c r="Q1077" s="806"/>
    </row>
    <row r="1078" spans="1:17" s="151" customFormat="1" ht="18.75" customHeight="1">
      <c r="A1078" s="621">
        <f t="shared" si="14"/>
        <v>40295.87500000032</v>
      </c>
      <c r="B1078" s="733"/>
      <c r="C1078" s="654"/>
      <c r="D1078" s="322"/>
      <c r="E1078" s="316"/>
      <c r="F1078" s="317"/>
      <c r="G1078" s="735"/>
      <c r="H1078" s="329"/>
      <c r="I1078" s="330"/>
      <c r="J1078" s="331"/>
      <c r="K1078" s="332"/>
      <c r="L1078" s="333"/>
      <c r="M1078" s="743"/>
      <c r="N1078" s="768"/>
      <c r="O1078" s="163"/>
      <c r="P1078" s="163"/>
      <c r="Q1078" s="806"/>
    </row>
    <row r="1079" spans="1:17" s="151" customFormat="1" ht="18.75" customHeight="1">
      <c r="A1079" s="621">
        <f t="shared" si="14"/>
        <v>40295.87500000032</v>
      </c>
      <c r="B1079" s="733"/>
      <c r="C1079" s="654"/>
      <c r="D1079" s="322"/>
      <c r="E1079" s="316"/>
      <c r="F1079" s="317"/>
      <c r="G1079" s="735"/>
      <c r="H1079" s="619"/>
      <c r="I1079" s="620"/>
      <c r="J1079" s="331"/>
      <c r="K1079" s="332"/>
      <c r="L1079" s="333"/>
      <c r="M1079" s="743"/>
      <c r="N1079" s="768"/>
      <c r="O1079" s="163"/>
      <c r="P1079" s="163"/>
      <c r="Q1079" s="806"/>
    </row>
    <row r="1080" spans="1:17" s="151" customFormat="1" ht="18.75" customHeight="1">
      <c r="A1080" s="621">
        <f t="shared" si="14"/>
        <v>40295.87500000032</v>
      </c>
      <c r="B1080" s="733"/>
      <c r="C1080" s="654"/>
      <c r="D1080" s="322"/>
      <c r="E1080" s="316"/>
      <c r="F1080" s="317"/>
      <c r="G1080" s="735"/>
      <c r="H1080" s="329"/>
      <c r="I1080" s="330"/>
      <c r="J1080" s="331"/>
      <c r="K1080" s="332"/>
      <c r="L1080" s="333"/>
      <c r="M1080" s="743"/>
      <c r="N1080" s="768"/>
      <c r="O1080" s="163"/>
      <c r="P1080" s="163"/>
      <c r="Q1080" s="806"/>
    </row>
    <row r="1081" spans="1:17" s="151" customFormat="1" ht="18.75" customHeight="1">
      <c r="A1081" s="621">
        <f t="shared" si="14"/>
        <v>40295.87500000032</v>
      </c>
      <c r="B1081" s="733"/>
      <c r="C1081" s="656"/>
      <c r="D1081" s="298"/>
      <c r="E1081" s="299"/>
      <c r="F1081" s="317"/>
      <c r="G1081" s="187"/>
      <c r="H1081" s="329"/>
      <c r="I1081" s="330"/>
      <c r="J1081" s="331"/>
      <c r="K1081" s="332"/>
      <c r="L1081" s="333"/>
      <c r="M1081" s="743"/>
      <c r="N1081" s="768"/>
      <c r="O1081" s="163"/>
      <c r="P1081" s="163"/>
      <c r="Q1081" s="806"/>
    </row>
    <row r="1082" spans="1:17" s="151" customFormat="1" ht="18.75" customHeight="1">
      <c r="A1082" s="621">
        <f t="shared" si="14"/>
        <v>40295.87500000032</v>
      </c>
      <c r="B1082" s="733"/>
      <c r="C1082" s="654"/>
      <c r="D1082" s="322"/>
      <c r="E1082" s="316"/>
      <c r="F1082" s="317"/>
      <c r="G1082" s="735"/>
      <c r="H1082" s="619"/>
      <c r="I1082" s="620"/>
      <c r="J1082" s="331"/>
      <c r="K1082" s="332"/>
      <c r="L1082" s="333"/>
      <c r="M1082" s="743"/>
      <c r="N1082" s="768"/>
      <c r="O1082" s="163"/>
      <c r="P1082" s="163"/>
      <c r="Q1082" s="806"/>
    </row>
    <row r="1083" spans="1:17" s="151" customFormat="1" ht="18.75" customHeight="1">
      <c r="A1083" s="621">
        <f t="shared" si="14"/>
        <v>40295.87500000032</v>
      </c>
      <c r="B1083" s="733"/>
      <c r="C1083" s="654"/>
      <c r="D1083" s="322"/>
      <c r="E1083" s="316"/>
      <c r="F1083" s="317"/>
      <c r="G1083" s="735"/>
      <c r="H1083" s="619"/>
      <c r="I1083" s="620"/>
      <c r="J1083" s="331"/>
      <c r="K1083" s="332"/>
      <c r="L1083" s="333"/>
      <c r="M1083" s="743"/>
      <c r="N1083" s="768"/>
      <c r="O1083" s="163"/>
      <c r="P1083" s="163"/>
      <c r="Q1083" s="806"/>
    </row>
    <row r="1084" spans="1:17" s="151" customFormat="1" ht="18.75" customHeight="1">
      <c r="A1084" s="621">
        <f t="shared" si="14"/>
        <v>40295.87500000032</v>
      </c>
      <c r="B1084" s="733"/>
      <c r="C1084" s="654"/>
      <c r="D1084" s="322"/>
      <c r="E1084" s="316"/>
      <c r="F1084" s="317"/>
      <c r="G1084" s="735"/>
      <c r="H1084" s="619"/>
      <c r="I1084" s="620"/>
      <c r="J1084" s="331"/>
      <c r="K1084" s="332"/>
      <c r="L1084" s="333"/>
      <c r="M1084" s="743"/>
      <c r="N1084" s="768"/>
      <c r="O1084" s="163"/>
      <c r="P1084" s="163"/>
      <c r="Q1084" s="806"/>
    </row>
    <row r="1085" spans="1:17" s="151" customFormat="1" ht="18.75" customHeight="1">
      <c r="A1085" s="621">
        <f t="shared" si="14"/>
        <v>40295.87500000032</v>
      </c>
      <c r="B1085" s="733"/>
      <c r="C1085" s="654"/>
      <c r="D1085" s="322"/>
      <c r="E1085" s="316"/>
      <c r="F1085" s="317"/>
      <c r="G1085" s="735"/>
      <c r="H1085" s="619"/>
      <c r="I1085" s="620"/>
      <c r="J1085" s="331"/>
      <c r="K1085" s="332"/>
      <c r="L1085" s="333"/>
      <c r="M1085" s="743"/>
      <c r="N1085" s="768"/>
      <c r="O1085" s="163"/>
      <c r="P1085" s="163"/>
      <c r="Q1085" s="806"/>
    </row>
    <row r="1086" spans="1:17" s="151" customFormat="1" ht="18.75" customHeight="1">
      <c r="A1086" s="621">
        <f t="shared" si="14"/>
        <v>40295.87500000032</v>
      </c>
      <c r="B1086" s="733"/>
      <c r="C1086" s="654"/>
      <c r="D1086" s="322"/>
      <c r="E1086" s="316"/>
      <c r="F1086" s="317"/>
      <c r="G1086" s="735"/>
      <c r="H1086" s="619"/>
      <c r="I1086" s="620"/>
      <c r="J1086" s="331"/>
      <c r="K1086" s="332"/>
      <c r="L1086" s="333"/>
      <c r="M1086" s="743"/>
      <c r="N1086" s="768"/>
      <c r="O1086" s="163"/>
      <c r="P1086" s="163"/>
      <c r="Q1086" s="806"/>
    </row>
    <row r="1087" spans="1:17" s="151" customFormat="1" ht="18.75" customHeight="1">
      <c r="A1087" s="621">
        <f t="shared" si="14"/>
        <v>40295.87500000032</v>
      </c>
      <c r="B1087" s="733"/>
      <c r="C1087" s="654"/>
      <c r="D1087" s="322"/>
      <c r="E1087" s="316"/>
      <c r="F1087" s="317"/>
      <c r="G1087" s="735"/>
      <c r="H1087" s="619"/>
      <c r="I1087" s="620"/>
      <c r="J1087" s="331"/>
      <c r="K1087" s="332"/>
      <c r="L1087" s="333"/>
      <c r="M1087" s="743"/>
      <c r="N1087" s="768"/>
      <c r="O1087" s="163"/>
      <c r="P1087" s="163"/>
      <c r="Q1087" s="806"/>
    </row>
    <row r="1088" spans="1:17" s="151" customFormat="1" ht="18.75" customHeight="1">
      <c r="A1088" s="621">
        <f t="shared" si="14"/>
        <v>40295.87500000032</v>
      </c>
      <c r="B1088" s="733"/>
      <c r="C1088" s="654"/>
      <c r="D1088" s="322"/>
      <c r="E1088" s="316"/>
      <c r="F1088" s="317"/>
      <c r="G1088" s="735"/>
      <c r="H1088" s="619"/>
      <c r="I1088" s="620"/>
      <c r="J1088" s="331"/>
      <c r="K1088" s="332"/>
      <c r="L1088" s="333"/>
      <c r="M1088" s="743"/>
      <c r="N1088" s="768"/>
      <c r="O1088" s="163"/>
      <c r="P1088" s="163"/>
      <c r="Q1088" s="806"/>
    </row>
    <row r="1089" spans="1:17" s="151" customFormat="1" ht="18.75" customHeight="1">
      <c r="A1089" s="621">
        <f t="shared" si="14"/>
        <v>40295.87500000032</v>
      </c>
      <c r="B1089" s="733"/>
      <c r="C1089" s="654"/>
      <c r="D1089" s="322"/>
      <c r="E1089" s="316"/>
      <c r="F1089" s="317"/>
      <c r="G1089" s="735"/>
      <c r="H1089" s="619"/>
      <c r="I1089" s="620"/>
      <c r="J1089" s="331"/>
      <c r="K1089" s="332"/>
      <c r="L1089" s="333"/>
      <c r="M1089" s="743"/>
      <c r="N1089" s="768"/>
      <c r="O1089" s="163"/>
      <c r="P1089" s="163"/>
      <c r="Q1089" s="806"/>
    </row>
    <row r="1090" spans="1:17" s="151" customFormat="1" ht="18.75" customHeight="1">
      <c r="A1090" s="621">
        <f t="shared" si="14"/>
        <v>40295.87500000032</v>
      </c>
      <c r="B1090" s="733"/>
      <c r="C1090" s="654"/>
      <c r="D1090" s="322"/>
      <c r="E1090" s="316"/>
      <c r="F1090" s="317"/>
      <c r="G1090" s="735"/>
      <c r="H1090" s="619"/>
      <c r="I1090" s="620"/>
      <c r="J1090" s="331"/>
      <c r="K1090" s="332"/>
      <c r="L1090" s="333"/>
      <c r="M1090" s="743"/>
      <c r="N1090" s="768"/>
      <c r="O1090" s="163"/>
      <c r="P1090" s="163"/>
      <c r="Q1090" s="806"/>
    </row>
    <row r="1091" spans="1:17" s="151" customFormat="1" ht="18.75" customHeight="1">
      <c r="A1091" s="621">
        <f t="shared" si="14"/>
        <v>40295.87500000032</v>
      </c>
      <c r="B1091" s="733"/>
      <c r="C1091" s="654"/>
      <c r="D1091" s="322"/>
      <c r="E1091" s="316"/>
      <c r="F1091" s="317"/>
      <c r="G1091" s="735"/>
      <c r="H1091" s="619"/>
      <c r="I1091" s="620"/>
      <c r="J1091" s="331"/>
      <c r="K1091" s="332"/>
      <c r="L1091" s="333"/>
      <c r="M1091" s="743"/>
      <c r="N1091" s="768"/>
      <c r="O1091" s="163"/>
      <c r="P1091" s="163"/>
      <c r="Q1091" s="806"/>
    </row>
    <row r="1092" spans="1:17" s="151" customFormat="1" ht="18.75" customHeight="1">
      <c r="A1092" s="621">
        <f t="shared" si="14"/>
        <v>40295.87500000032</v>
      </c>
      <c r="B1092" s="733"/>
      <c r="C1092" s="654"/>
      <c r="D1092" s="322"/>
      <c r="E1092" s="316"/>
      <c r="F1092" s="317"/>
      <c r="G1092" s="735"/>
      <c r="H1092" s="619"/>
      <c r="I1092" s="620"/>
      <c r="J1092" s="331"/>
      <c r="K1092" s="332"/>
      <c r="L1092" s="333"/>
      <c r="M1092" s="743"/>
      <c r="N1092" s="768"/>
      <c r="O1092" s="163"/>
      <c r="P1092" s="163"/>
      <c r="Q1092" s="806"/>
    </row>
    <row r="1093" spans="1:17" s="151" customFormat="1" ht="18.75" customHeight="1">
      <c r="A1093" s="621">
        <f t="shared" si="14"/>
        <v>40295.87500000032</v>
      </c>
      <c r="B1093" s="733"/>
      <c r="C1093" s="654"/>
      <c r="D1093" s="322"/>
      <c r="E1093" s="316"/>
      <c r="F1093" s="317"/>
      <c r="G1093" s="735"/>
      <c r="H1093" s="619"/>
      <c r="I1093" s="620"/>
      <c r="J1093" s="331"/>
      <c r="K1093" s="332"/>
      <c r="L1093" s="333"/>
      <c r="M1093" s="743"/>
      <c r="N1093" s="768"/>
      <c r="O1093" s="163"/>
      <c r="P1093" s="163"/>
      <c r="Q1093" s="806"/>
    </row>
    <row r="1094" spans="1:17" s="151" customFormat="1" ht="18.75" customHeight="1">
      <c r="A1094" s="621">
        <f t="shared" si="14"/>
        <v>40295.87500000032</v>
      </c>
      <c r="B1094" s="733"/>
      <c r="C1094" s="654"/>
      <c r="D1094" s="322"/>
      <c r="E1094" s="316"/>
      <c r="F1094" s="317"/>
      <c r="G1094" s="735"/>
      <c r="H1094" s="619"/>
      <c r="I1094" s="620"/>
      <c r="J1094" s="331"/>
      <c r="K1094" s="332"/>
      <c r="L1094" s="333"/>
      <c r="M1094" s="743"/>
      <c r="N1094" s="768"/>
      <c r="O1094" s="163"/>
      <c r="P1094" s="163"/>
      <c r="Q1094" s="806"/>
    </row>
    <row r="1095" spans="1:17" s="151" customFormat="1" ht="18.75" customHeight="1">
      <c r="A1095" s="621">
        <f t="shared" si="14"/>
        <v>40295.87500000032</v>
      </c>
      <c r="B1095" s="733"/>
      <c r="C1095" s="654"/>
      <c r="D1095" s="322"/>
      <c r="E1095" s="316"/>
      <c r="F1095" s="317"/>
      <c r="G1095" s="735"/>
      <c r="H1095" s="619"/>
      <c r="I1095" s="620"/>
      <c r="J1095" s="331"/>
      <c r="K1095" s="332"/>
      <c r="L1095" s="333"/>
      <c r="M1095" s="743"/>
      <c r="N1095" s="768"/>
      <c r="O1095" s="163"/>
      <c r="P1095" s="163"/>
      <c r="Q1095" s="806"/>
    </row>
    <row r="1096" spans="1:17" s="151" customFormat="1" ht="18.75" customHeight="1">
      <c r="A1096" s="621">
        <f t="shared" si="14"/>
        <v>40295.87500000032</v>
      </c>
      <c r="B1096" s="733"/>
      <c r="C1096" s="654"/>
      <c r="D1096" s="322"/>
      <c r="E1096" s="316"/>
      <c r="F1096" s="317"/>
      <c r="G1096" s="735"/>
      <c r="H1096" s="619"/>
      <c r="I1096" s="620"/>
      <c r="J1096" s="331"/>
      <c r="K1096" s="332"/>
      <c r="L1096" s="333"/>
      <c r="M1096" s="743"/>
      <c r="N1096" s="768"/>
      <c r="O1096" s="163"/>
      <c r="P1096" s="163"/>
      <c r="Q1096" s="806"/>
    </row>
    <row r="1097" spans="1:17" s="151" customFormat="1" ht="18.75" customHeight="1">
      <c r="A1097" s="621">
        <f t="shared" si="14"/>
        <v>40295.87500000032</v>
      </c>
      <c r="B1097" s="733"/>
      <c r="C1097" s="654"/>
      <c r="D1097" s="322"/>
      <c r="E1097" s="316"/>
      <c r="F1097" s="317"/>
      <c r="G1097" s="735"/>
      <c r="H1097" s="619"/>
      <c r="I1097" s="620"/>
      <c r="J1097" s="331"/>
      <c r="K1097" s="332"/>
      <c r="L1097" s="333"/>
      <c r="M1097" s="743"/>
      <c r="N1097" s="768"/>
      <c r="O1097" s="163"/>
      <c r="P1097" s="163"/>
      <c r="Q1097" s="806"/>
    </row>
    <row r="1098" spans="1:17" s="151" customFormat="1" ht="18.75" customHeight="1">
      <c r="A1098" s="621">
        <f t="shared" si="14"/>
        <v>40295.87500000032</v>
      </c>
      <c r="B1098" s="733"/>
      <c r="C1098" s="654"/>
      <c r="D1098" s="322"/>
      <c r="E1098" s="316"/>
      <c r="F1098" s="317"/>
      <c r="G1098" s="735"/>
      <c r="H1098" s="619"/>
      <c r="I1098" s="620"/>
      <c r="J1098" s="331"/>
      <c r="K1098" s="332"/>
      <c r="L1098" s="333"/>
      <c r="M1098" s="743"/>
      <c r="N1098" s="768"/>
      <c r="O1098" s="163"/>
      <c r="P1098" s="163"/>
      <c r="Q1098" s="806"/>
    </row>
    <row r="1099" spans="1:17" s="151" customFormat="1" ht="18.75" customHeight="1">
      <c r="A1099" s="621">
        <f t="shared" si="14"/>
        <v>40295.87500000032</v>
      </c>
      <c r="B1099" s="733"/>
      <c r="C1099" s="654"/>
      <c r="D1099" s="322"/>
      <c r="E1099" s="316"/>
      <c r="F1099" s="317"/>
      <c r="G1099" s="735"/>
      <c r="H1099" s="619"/>
      <c r="I1099" s="620"/>
      <c r="J1099" s="331"/>
      <c r="K1099" s="332"/>
      <c r="L1099" s="333"/>
      <c r="M1099" s="743"/>
      <c r="N1099" s="768"/>
      <c r="O1099" s="163"/>
      <c r="P1099" s="163"/>
      <c r="Q1099" s="806"/>
    </row>
    <row r="1100" spans="1:17" s="151" customFormat="1" ht="18.75" customHeight="1">
      <c r="A1100" s="621">
        <f t="shared" si="14"/>
        <v>40295.87500000032</v>
      </c>
      <c r="B1100" s="733"/>
      <c r="C1100" s="654"/>
      <c r="D1100" s="322"/>
      <c r="E1100" s="316"/>
      <c r="F1100" s="317"/>
      <c r="G1100" s="735"/>
      <c r="H1100" s="619"/>
      <c r="I1100" s="620"/>
      <c r="J1100" s="331"/>
      <c r="K1100" s="332"/>
      <c r="L1100" s="333"/>
      <c r="M1100" s="743"/>
      <c r="N1100" s="768"/>
      <c r="O1100" s="163"/>
      <c r="P1100" s="163"/>
      <c r="Q1100" s="806"/>
    </row>
    <row r="1101" spans="1:17" s="151" customFormat="1" ht="18.75" customHeight="1">
      <c r="A1101" s="621">
        <f t="shared" si="14"/>
        <v>40295.87500000032</v>
      </c>
      <c r="B1101" s="733"/>
      <c r="C1101" s="654"/>
      <c r="D1101" s="322"/>
      <c r="E1101" s="316"/>
      <c r="F1101" s="317"/>
      <c r="G1101" s="735"/>
      <c r="H1101" s="619"/>
      <c r="I1101" s="620"/>
      <c r="J1101" s="331"/>
      <c r="K1101" s="332"/>
      <c r="L1101" s="333"/>
      <c r="M1101" s="743"/>
      <c r="N1101" s="768"/>
      <c r="O1101" s="163"/>
      <c r="P1101" s="163"/>
      <c r="Q1101" s="806"/>
    </row>
    <row r="1102" spans="1:17" s="151" customFormat="1" ht="18.75" customHeight="1">
      <c r="A1102" s="621">
        <f t="shared" si="14"/>
        <v>40295.87500000032</v>
      </c>
      <c r="B1102" s="733"/>
      <c r="C1102" s="654"/>
      <c r="D1102" s="322"/>
      <c r="E1102" s="316"/>
      <c r="F1102" s="317"/>
      <c r="G1102" s="735"/>
      <c r="H1102" s="619"/>
      <c r="I1102" s="620"/>
      <c r="J1102" s="331"/>
      <c r="K1102" s="332"/>
      <c r="L1102" s="333"/>
      <c r="M1102" s="743"/>
      <c r="N1102" s="768"/>
      <c r="O1102" s="163"/>
      <c r="P1102" s="163"/>
      <c r="Q1102" s="806"/>
    </row>
    <row r="1103" spans="1:17" s="151" customFormat="1" ht="18.75" customHeight="1">
      <c r="A1103" s="621">
        <f t="shared" si="14"/>
        <v>40295.87500000032</v>
      </c>
      <c r="B1103" s="733"/>
      <c r="C1103" s="654"/>
      <c r="D1103" s="322"/>
      <c r="E1103" s="316"/>
      <c r="F1103" s="317"/>
      <c r="G1103" s="735"/>
      <c r="H1103" s="619"/>
      <c r="I1103" s="620"/>
      <c r="J1103" s="331"/>
      <c r="K1103" s="332"/>
      <c r="L1103" s="333"/>
      <c r="M1103" s="743"/>
      <c r="N1103" s="768"/>
      <c r="O1103" s="163"/>
      <c r="P1103" s="163"/>
      <c r="Q1103" s="806"/>
    </row>
    <row r="1104" spans="1:17" s="151" customFormat="1" ht="18.75" customHeight="1">
      <c r="A1104" s="621">
        <f t="shared" si="14"/>
        <v>40295.87500000032</v>
      </c>
      <c r="B1104" s="733"/>
      <c r="C1104" s="654"/>
      <c r="D1104" s="322"/>
      <c r="E1104" s="316"/>
      <c r="F1104" s="317"/>
      <c r="G1104" s="735"/>
      <c r="H1104" s="619"/>
      <c r="I1104" s="620"/>
      <c r="J1104" s="331"/>
      <c r="K1104" s="332"/>
      <c r="L1104" s="333"/>
      <c r="M1104" s="743"/>
      <c r="N1104" s="768"/>
      <c r="O1104" s="163"/>
      <c r="P1104" s="163"/>
      <c r="Q1104" s="806"/>
    </row>
    <row r="1105" spans="1:17" s="151" customFormat="1" ht="18.75" customHeight="1">
      <c r="A1105" s="621">
        <f t="shared" si="14"/>
        <v>40295.87500000032</v>
      </c>
      <c r="B1105" s="733"/>
      <c r="C1105" s="654"/>
      <c r="D1105" s="322"/>
      <c r="E1105" s="316"/>
      <c r="F1105" s="317"/>
      <c r="G1105" s="735"/>
      <c r="H1105" s="619"/>
      <c r="I1105" s="620"/>
      <c r="J1105" s="331"/>
      <c r="K1105" s="332"/>
      <c r="L1105" s="333"/>
      <c r="M1105" s="743"/>
      <c r="N1105" s="768"/>
      <c r="O1105" s="163"/>
      <c r="P1105" s="163"/>
      <c r="Q1105" s="806"/>
    </row>
    <row r="1106" spans="1:17" s="151" customFormat="1" ht="18.75" customHeight="1">
      <c r="A1106" s="621">
        <f t="shared" si="14"/>
        <v>40295.87500000032</v>
      </c>
      <c r="B1106" s="733"/>
      <c r="C1106" s="654"/>
      <c r="D1106" s="322"/>
      <c r="E1106" s="316"/>
      <c r="F1106" s="317"/>
      <c r="G1106" s="735"/>
      <c r="H1106" s="619"/>
      <c r="I1106" s="620"/>
      <c r="J1106" s="331"/>
      <c r="K1106" s="332"/>
      <c r="L1106" s="333"/>
      <c r="M1106" s="743"/>
      <c r="N1106" s="768"/>
      <c r="O1106" s="163"/>
      <c r="P1106" s="163"/>
      <c r="Q1106" s="806"/>
    </row>
    <row r="1107" spans="1:17" s="151" customFormat="1" ht="18.75" customHeight="1">
      <c r="A1107" s="621">
        <f t="shared" si="14"/>
        <v>40295.87500000032</v>
      </c>
      <c r="B1107" s="733"/>
      <c r="C1107" s="654"/>
      <c r="D1107" s="322"/>
      <c r="E1107" s="316"/>
      <c r="F1107" s="317"/>
      <c r="G1107" s="735"/>
      <c r="H1107" s="619"/>
      <c r="I1107" s="620"/>
      <c r="J1107" s="331"/>
      <c r="K1107" s="332"/>
      <c r="L1107" s="333"/>
      <c r="M1107" s="743"/>
      <c r="N1107" s="768"/>
      <c r="O1107" s="163"/>
      <c r="P1107" s="163"/>
      <c r="Q1107" s="806"/>
    </row>
    <row r="1108" spans="1:17" s="151" customFormat="1" ht="18.75" customHeight="1">
      <c r="A1108" s="621">
        <f t="shared" si="14"/>
        <v>40295.87500000032</v>
      </c>
      <c r="B1108" s="733"/>
      <c r="C1108" s="654"/>
      <c r="D1108" s="322"/>
      <c r="E1108" s="316"/>
      <c r="F1108" s="317"/>
      <c r="G1108" s="735"/>
      <c r="H1108" s="619"/>
      <c r="I1108" s="620"/>
      <c r="J1108" s="331"/>
      <c r="K1108" s="332"/>
      <c r="L1108" s="333"/>
      <c r="M1108" s="743"/>
      <c r="N1108" s="768"/>
      <c r="O1108" s="163"/>
      <c r="P1108" s="163"/>
      <c r="Q1108" s="806"/>
    </row>
    <row r="1109" spans="1:17" s="151" customFormat="1" ht="18.75" customHeight="1">
      <c r="A1109" s="621">
        <f t="shared" si="14"/>
        <v>40295.87500000032</v>
      </c>
      <c r="B1109" s="733"/>
      <c r="C1109" s="654"/>
      <c r="D1109" s="322"/>
      <c r="E1109" s="316"/>
      <c r="F1109" s="317"/>
      <c r="G1109" s="735"/>
      <c r="H1109" s="619"/>
      <c r="I1109" s="620"/>
      <c r="J1109" s="331"/>
      <c r="K1109" s="332"/>
      <c r="L1109" s="333"/>
      <c r="M1109" s="743"/>
      <c r="N1109" s="768"/>
      <c r="O1109" s="163"/>
      <c r="P1109" s="163"/>
      <c r="Q1109" s="806"/>
    </row>
    <row r="1110" spans="1:17" s="151" customFormat="1" ht="18.75" customHeight="1">
      <c r="A1110" s="621">
        <f t="shared" si="14"/>
        <v>40295.87500000032</v>
      </c>
      <c r="B1110" s="733"/>
      <c r="C1110" s="654"/>
      <c r="D1110" s="322"/>
      <c r="E1110" s="316"/>
      <c r="F1110" s="317"/>
      <c r="G1110" s="735"/>
      <c r="H1110" s="619"/>
      <c r="I1110" s="620"/>
      <c r="J1110" s="331"/>
      <c r="K1110" s="332"/>
      <c r="L1110" s="333"/>
      <c r="M1110" s="743"/>
      <c r="N1110" s="768"/>
      <c r="O1110" s="163"/>
      <c r="P1110" s="163"/>
      <c r="Q1110" s="806"/>
    </row>
    <row r="1111" spans="1:17" s="151" customFormat="1" ht="18.75" customHeight="1">
      <c r="A1111" s="621">
        <f t="shared" si="14"/>
        <v>40295.87500000032</v>
      </c>
      <c r="B1111" s="733"/>
      <c r="C1111" s="654"/>
      <c r="D1111" s="322"/>
      <c r="E1111" s="316"/>
      <c r="F1111" s="317"/>
      <c r="G1111" s="735"/>
      <c r="H1111" s="619"/>
      <c r="I1111" s="620"/>
      <c r="J1111" s="331"/>
      <c r="K1111" s="332"/>
      <c r="L1111" s="333"/>
      <c r="M1111" s="743"/>
      <c r="N1111" s="768"/>
      <c r="O1111" s="163"/>
      <c r="P1111" s="163"/>
      <c r="Q1111" s="806"/>
    </row>
    <row r="1112" spans="1:17" s="151" customFormat="1" ht="18.75" customHeight="1">
      <c r="A1112" s="621">
        <f t="shared" si="14"/>
        <v>40295.87500000032</v>
      </c>
      <c r="B1112" s="733"/>
      <c r="C1112" s="654"/>
      <c r="D1112" s="322"/>
      <c r="E1112" s="316"/>
      <c r="F1112" s="317"/>
      <c r="G1112" s="735"/>
      <c r="H1112" s="619"/>
      <c r="I1112" s="620"/>
      <c r="J1112" s="331"/>
      <c r="K1112" s="332"/>
      <c r="L1112" s="333"/>
      <c r="M1112" s="743"/>
      <c r="N1112" s="768"/>
      <c r="O1112" s="163"/>
      <c r="P1112" s="163"/>
      <c r="Q1112" s="806"/>
    </row>
    <row r="1113" spans="1:17" s="151" customFormat="1" ht="18.75" customHeight="1">
      <c r="A1113" s="621">
        <f t="shared" si="14"/>
        <v>40295.87500000032</v>
      </c>
      <c r="B1113" s="733"/>
      <c r="C1113" s="654"/>
      <c r="D1113" s="322"/>
      <c r="E1113" s="316"/>
      <c r="F1113" s="317"/>
      <c r="G1113" s="735"/>
      <c r="H1113" s="619"/>
      <c r="I1113" s="620"/>
      <c r="J1113" s="331"/>
      <c r="K1113" s="332"/>
      <c r="L1113" s="333"/>
      <c r="M1113" s="743"/>
      <c r="N1113" s="768"/>
      <c r="O1113" s="163"/>
      <c r="P1113" s="163"/>
      <c r="Q1113" s="806"/>
    </row>
    <row r="1114" spans="1:17" s="151" customFormat="1" ht="18.75" customHeight="1">
      <c r="A1114" s="621">
        <f t="shared" si="14"/>
        <v>40295.87500000032</v>
      </c>
      <c r="B1114" s="733"/>
      <c r="C1114" s="654"/>
      <c r="D1114" s="322"/>
      <c r="E1114" s="316"/>
      <c r="F1114" s="317"/>
      <c r="G1114" s="735"/>
      <c r="H1114" s="619"/>
      <c r="I1114" s="620"/>
      <c r="J1114" s="331"/>
      <c r="K1114" s="332"/>
      <c r="L1114" s="333"/>
      <c r="M1114" s="743"/>
      <c r="N1114" s="768"/>
      <c r="O1114" s="163"/>
      <c r="P1114" s="163"/>
      <c r="Q1114" s="806"/>
    </row>
    <row r="1115" spans="1:17" s="151" customFormat="1" ht="18.75" customHeight="1">
      <c r="A1115" s="621">
        <f t="shared" si="14"/>
        <v>40295.87500000032</v>
      </c>
      <c r="B1115" s="733"/>
      <c r="C1115" s="654"/>
      <c r="D1115" s="322"/>
      <c r="E1115" s="316"/>
      <c r="F1115" s="317"/>
      <c r="G1115" s="735"/>
      <c r="H1115" s="619"/>
      <c r="I1115" s="620"/>
      <c r="J1115" s="331"/>
      <c r="K1115" s="332"/>
      <c r="L1115" s="333"/>
      <c r="M1115" s="743"/>
      <c r="N1115" s="768"/>
      <c r="O1115" s="163"/>
      <c r="P1115" s="163"/>
      <c r="Q1115" s="806"/>
    </row>
    <row r="1116" spans="1:17" s="151" customFormat="1" ht="18.75" customHeight="1">
      <c r="A1116" s="621">
        <f t="shared" si="14"/>
        <v>40295.87500000032</v>
      </c>
      <c r="B1116" s="733"/>
      <c r="C1116" s="654"/>
      <c r="D1116" s="322"/>
      <c r="E1116" s="316"/>
      <c r="F1116" s="317"/>
      <c r="G1116" s="735"/>
      <c r="H1116" s="619"/>
      <c r="I1116" s="620"/>
      <c r="J1116" s="331"/>
      <c r="K1116" s="332"/>
      <c r="L1116" s="333"/>
      <c r="M1116" s="743"/>
      <c r="N1116" s="768"/>
      <c r="O1116" s="163"/>
      <c r="P1116" s="163"/>
      <c r="Q1116" s="806"/>
    </row>
    <row r="1117" spans="1:17" s="151" customFormat="1" ht="18.75" customHeight="1">
      <c r="A1117" s="621">
        <f t="shared" si="14"/>
        <v>40295.87500000032</v>
      </c>
      <c r="B1117" s="733"/>
      <c r="C1117" s="654"/>
      <c r="D1117" s="322"/>
      <c r="E1117" s="316"/>
      <c r="F1117" s="317"/>
      <c r="G1117" s="735"/>
      <c r="H1117" s="619"/>
      <c r="I1117" s="620"/>
      <c r="J1117" s="331"/>
      <c r="K1117" s="332"/>
      <c r="L1117" s="333"/>
      <c r="M1117" s="743"/>
      <c r="N1117" s="768"/>
      <c r="O1117" s="163"/>
      <c r="P1117" s="163"/>
      <c r="Q1117" s="806"/>
    </row>
    <row r="1118" spans="1:17" s="151" customFormat="1" ht="18.75" customHeight="1">
      <c r="A1118" s="621">
        <f t="shared" si="14"/>
        <v>40295.87500000032</v>
      </c>
      <c r="B1118" s="733"/>
      <c r="C1118" s="654"/>
      <c r="D1118" s="322"/>
      <c r="E1118" s="316"/>
      <c r="F1118" s="317"/>
      <c r="G1118" s="735"/>
      <c r="H1118" s="619"/>
      <c r="I1118" s="620"/>
      <c r="J1118" s="331"/>
      <c r="K1118" s="332"/>
      <c r="L1118" s="333"/>
      <c r="M1118" s="743"/>
      <c r="N1118" s="768"/>
      <c r="O1118" s="163"/>
      <c r="P1118" s="163"/>
      <c r="Q1118" s="806"/>
    </row>
    <row r="1119" spans="1:17" s="151" customFormat="1" ht="18.75" customHeight="1">
      <c r="A1119" s="621">
        <f t="shared" si="14"/>
        <v>40295.87500000032</v>
      </c>
      <c r="B1119" s="733"/>
      <c r="C1119" s="654"/>
      <c r="D1119" s="322"/>
      <c r="E1119" s="316"/>
      <c r="F1119" s="317"/>
      <c r="G1119" s="735"/>
      <c r="H1119" s="619"/>
      <c r="I1119" s="620"/>
      <c r="J1119" s="331"/>
      <c r="K1119" s="332"/>
      <c r="L1119" s="333"/>
      <c r="M1119" s="743"/>
      <c r="N1119" s="768"/>
      <c r="O1119" s="163"/>
      <c r="P1119" s="163"/>
      <c r="Q1119" s="806"/>
    </row>
    <row r="1120" spans="1:17" s="151" customFormat="1" ht="18.75" customHeight="1">
      <c r="A1120" s="621">
        <f t="shared" si="14"/>
        <v>40295.87500000032</v>
      </c>
      <c r="B1120" s="733"/>
      <c r="C1120" s="654"/>
      <c r="D1120" s="322"/>
      <c r="E1120" s="316"/>
      <c r="F1120" s="317"/>
      <c r="G1120" s="735"/>
      <c r="H1120" s="619"/>
      <c r="I1120" s="620"/>
      <c r="J1120" s="331"/>
      <c r="K1120" s="332"/>
      <c r="L1120" s="333"/>
      <c r="M1120" s="743"/>
      <c r="N1120" s="768"/>
      <c r="O1120" s="163"/>
      <c r="P1120" s="163"/>
      <c r="Q1120" s="806"/>
    </row>
    <row r="1121" spans="1:17" s="151" customFormat="1" ht="18.75" customHeight="1">
      <c r="A1121" s="621">
        <f t="shared" si="14"/>
        <v>40295.87500000032</v>
      </c>
      <c r="B1121" s="733"/>
      <c r="C1121" s="656"/>
      <c r="D1121" s="298"/>
      <c r="E1121" s="299"/>
      <c r="F1121" s="317"/>
      <c r="G1121" s="187"/>
      <c r="H1121" s="619"/>
      <c r="I1121" s="620"/>
      <c r="J1121" s="331"/>
      <c r="K1121" s="332"/>
      <c r="L1121" s="333"/>
      <c r="M1121" s="743"/>
      <c r="N1121" s="768"/>
      <c r="O1121" s="163"/>
      <c r="P1121" s="163"/>
      <c r="Q1121" s="806"/>
    </row>
    <row r="1122" spans="1:17" s="151" customFormat="1" ht="18.75" customHeight="1">
      <c r="A1122" s="621">
        <f t="shared" si="14"/>
        <v>40295.87500000032</v>
      </c>
      <c r="B1122" s="733"/>
      <c r="C1122" s="656"/>
      <c r="D1122" s="298"/>
      <c r="E1122" s="299"/>
      <c r="F1122" s="317"/>
      <c r="G1122" s="187"/>
      <c r="H1122" s="329"/>
      <c r="I1122" s="330"/>
      <c r="J1122" s="331"/>
      <c r="K1122" s="332"/>
      <c r="L1122" s="333"/>
      <c r="M1122" s="743"/>
      <c r="N1122" s="768"/>
      <c r="O1122" s="163"/>
      <c r="P1122" s="163"/>
      <c r="Q1122" s="806"/>
    </row>
    <row r="1123" spans="1:17" s="151" customFormat="1" ht="18.75" customHeight="1">
      <c r="A1123" s="621">
        <f t="shared" si="14"/>
        <v>40295.87500000032</v>
      </c>
      <c r="B1123" s="733"/>
      <c r="C1123" s="654"/>
      <c r="D1123" s="322"/>
      <c r="E1123" s="316"/>
      <c r="F1123" s="317"/>
      <c r="G1123" s="735"/>
      <c r="H1123" s="619"/>
      <c r="I1123" s="620"/>
      <c r="J1123" s="331"/>
      <c r="K1123" s="332"/>
      <c r="L1123" s="333"/>
      <c r="M1123" s="743"/>
      <c r="N1123" s="768"/>
      <c r="O1123" s="163"/>
      <c r="P1123" s="163"/>
      <c r="Q1123" s="806"/>
    </row>
    <row r="1124" spans="1:17" s="151" customFormat="1" ht="18.75" customHeight="1">
      <c r="A1124" s="621">
        <f t="shared" si="14"/>
        <v>40295.87500000032</v>
      </c>
      <c r="B1124" s="733"/>
      <c r="C1124" s="654"/>
      <c r="D1124" s="322"/>
      <c r="E1124" s="316"/>
      <c r="F1124" s="317"/>
      <c r="G1124" s="735"/>
      <c r="H1124" s="619"/>
      <c r="I1124" s="620"/>
      <c r="J1124" s="331"/>
      <c r="K1124" s="332"/>
      <c r="L1124" s="333"/>
      <c r="M1124" s="743"/>
      <c r="N1124" s="768"/>
      <c r="O1124" s="163"/>
      <c r="P1124" s="163"/>
      <c r="Q1124" s="806"/>
    </row>
    <row r="1125" spans="1:17" s="151" customFormat="1" ht="18.75" customHeight="1">
      <c r="A1125" s="621">
        <f t="shared" si="14"/>
        <v>40295.87500000032</v>
      </c>
      <c r="B1125" s="733"/>
      <c r="C1125" s="654"/>
      <c r="D1125" s="322"/>
      <c r="E1125" s="316"/>
      <c r="F1125" s="317"/>
      <c r="G1125" s="735"/>
      <c r="H1125" s="619"/>
      <c r="I1125" s="620"/>
      <c r="J1125" s="331"/>
      <c r="K1125" s="332"/>
      <c r="L1125" s="333"/>
      <c r="M1125" s="743"/>
      <c r="N1125" s="768"/>
      <c r="O1125" s="163"/>
      <c r="P1125" s="163"/>
      <c r="Q1125" s="806"/>
    </row>
    <row r="1126" spans="1:17" s="151" customFormat="1" ht="18.75" customHeight="1">
      <c r="A1126" s="621">
        <f t="shared" si="14"/>
        <v>40295.87500000032</v>
      </c>
      <c r="B1126" s="733"/>
      <c r="C1126" s="654"/>
      <c r="D1126" s="322"/>
      <c r="E1126" s="316"/>
      <c r="F1126" s="317"/>
      <c r="G1126" s="735"/>
      <c r="H1126" s="619"/>
      <c r="I1126" s="620"/>
      <c r="J1126" s="331"/>
      <c r="K1126" s="332"/>
      <c r="L1126" s="333"/>
      <c r="M1126" s="743"/>
      <c r="N1126" s="768"/>
      <c r="O1126" s="163"/>
      <c r="P1126" s="163"/>
      <c r="Q1126" s="806"/>
    </row>
    <row r="1127" spans="1:17" s="151" customFormat="1" ht="18.75" customHeight="1">
      <c r="A1127" s="621">
        <f t="shared" si="14"/>
        <v>40295.87500000032</v>
      </c>
      <c r="B1127" s="733"/>
      <c r="C1127" s="654"/>
      <c r="D1127" s="322"/>
      <c r="E1127" s="316"/>
      <c r="F1127" s="317"/>
      <c r="G1127" s="735"/>
      <c r="H1127" s="619"/>
      <c r="I1127" s="620"/>
      <c r="J1127" s="331"/>
      <c r="K1127" s="332"/>
      <c r="L1127" s="333"/>
      <c r="M1127" s="743"/>
      <c r="N1127" s="768"/>
      <c r="O1127" s="163"/>
      <c r="P1127" s="163"/>
      <c r="Q1127" s="806"/>
    </row>
    <row r="1128" spans="1:17" s="151" customFormat="1" ht="18.75" customHeight="1">
      <c r="A1128" s="621">
        <f t="shared" si="14"/>
        <v>40295.87500000032</v>
      </c>
      <c r="B1128" s="733"/>
      <c r="C1128" s="656"/>
      <c r="D1128" s="298"/>
      <c r="E1128" s="299"/>
      <c r="F1128" s="317"/>
      <c r="G1128" s="187"/>
      <c r="H1128" s="619"/>
      <c r="I1128" s="620"/>
      <c r="J1128" s="331"/>
      <c r="K1128" s="332"/>
      <c r="L1128" s="333"/>
      <c r="M1128" s="743"/>
      <c r="N1128" s="768"/>
      <c r="O1128" s="163"/>
      <c r="P1128" s="163"/>
      <c r="Q1128" s="806"/>
    </row>
    <row r="1129" spans="1:17" s="151" customFormat="1" ht="18.75" customHeight="1">
      <c r="A1129" s="621">
        <f t="shared" si="14"/>
        <v>40295.87500000032</v>
      </c>
      <c r="B1129" s="733"/>
      <c r="C1129" s="656"/>
      <c r="D1129" s="298"/>
      <c r="E1129" s="299"/>
      <c r="F1129" s="317"/>
      <c r="G1129" s="187"/>
      <c r="H1129" s="329"/>
      <c r="I1129" s="330"/>
      <c r="J1129" s="331"/>
      <c r="K1129" s="332"/>
      <c r="L1129" s="333"/>
      <c r="M1129" s="743"/>
      <c r="N1129" s="768"/>
      <c r="O1129" s="163"/>
      <c r="P1129" s="163"/>
      <c r="Q1129" s="806"/>
    </row>
    <row r="1130" spans="1:17" s="151" customFormat="1" ht="18.75" customHeight="1">
      <c r="A1130" s="621">
        <f t="shared" si="14"/>
        <v>40295.87500000032</v>
      </c>
      <c r="B1130" s="733"/>
      <c r="C1130" s="656"/>
      <c r="D1130" s="298"/>
      <c r="E1130" s="299"/>
      <c r="F1130" s="317"/>
      <c r="G1130" s="187"/>
      <c r="H1130" s="329"/>
      <c r="I1130" s="330"/>
      <c r="J1130" s="331"/>
      <c r="K1130" s="332"/>
      <c r="L1130" s="333"/>
      <c r="M1130" s="743"/>
      <c r="N1130" s="768"/>
      <c r="O1130" s="163"/>
      <c r="P1130" s="163"/>
      <c r="Q1130" s="806"/>
    </row>
    <row r="1131" spans="1:17" s="127" customFormat="1" ht="18.75" customHeight="1">
      <c r="A1131" s="621">
        <f t="shared" si="14"/>
        <v>40295.87500000032</v>
      </c>
      <c r="B1131" s="740"/>
      <c r="C1131" s="654"/>
      <c r="D1131" s="322"/>
      <c r="E1131" s="316"/>
      <c r="F1131" s="317"/>
      <c r="G1131" s="735"/>
      <c r="H1131" s="329"/>
      <c r="I1131" s="330"/>
      <c r="J1131" s="331"/>
      <c r="K1131" s="332"/>
      <c r="L1131" s="333"/>
      <c r="M1131" s="743"/>
      <c r="N1131" s="768"/>
      <c r="O1131" s="163"/>
      <c r="P1131" s="163"/>
      <c r="Q1131" s="806"/>
    </row>
    <row r="1132" spans="1:17" s="127" customFormat="1" ht="18.75" customHeight="1">
      <c r="A1132" s="323">
        <f aca="true" t="shared" si="15" ref="A1132:A1175">IF(E1131="y",A1131+F1131/24,IF(F1131&gt;0,A1131+F1131/24,A1131+D1131/24))</f>
        <v>40295.87500000032</v>
      </c>
      <c r="B1132" s="740"/>
      <c r="C1132" s="654"/>
      <c r="D1132" s="322"/>
      <c r="E1132" s="316"/>
      <c r="F1132" s="317"/>
      <c r="G1132" s="735"/>
      <c r="H1132" s="329"/>
      <c r="I1132" s="330"/>
      <c r="J1132" s="331"/>
      <c r="K1132" s="332"/>
      <c r="L1132" s="333"/>
      <c r="M1132" s="743"/>
      <c r="N1132" s="768"/>
      <c r="O1132" s="163"/>
      <c r="P1132" s="163"/>
      <c r="Q1132" s="806"/>
    </row>
    <row r="1133" spans="1:17" s="127" customFormat="1" ht="18.75" customHeight="1">
      <c r="A1133" s="323">
        <f t="shared" si="15"/>
        <v>40295.87500000032</v>
      </c>
      <c r="B1133" s="740"/>
      <c r="C1133" s="654"/>
      <c r="D1133" s="322"/>
      <c r="E1133" s="316"/>
      <c r="F1133" s="317"/>
      <c r="G1133" s="735"/>
      <c r="H1133" s="329"/>
      <c r="I1133" s="330"/>
      <c r="J1133" s="331"/>
      <c r="K1133" s="332"/>
      <c r="L1133" s="333"/>
      <c r="M1133" s="743"/>
      <c r="N1133" s="768"/>
      <c r="O1133" s="163"/>
      <c r="P1133" s="163"/>
      <c r="Q1133" s="806"/>
    </row>
    <row r="1134" spans="1:17" s="127" customFormat="1" ht="18.75" customHeight="1">
      <c r="A1134" s="323">
        <f t="shared" si="15"/>
        <v>40295.87500000032</v>
      </c>
      <c r="B1134" s="889"/>
      <c r="C1134" s="890"/>
      <c r="D1134" s="869"/>
      <c r="E1134" s="870"/>
      <c r="F1134" s="317"/>
      <c r="G1134" s="871"/>
      <c r="H1134" s="329"/>
      <c r="I1134" s="330"/>
      <c r="J1134" s="399"/>
      <c r="K1134" s="400"/>
      <c r="L1134" s="401"/>
      <c r="M1134" s="747"/>
      <c r="N1134" s="773"/>
      <c r="O1134" s="427"/>
      <c r="P1134" s="427"/>
      <c r="Q1134" s="778"/>
    </row>
    <row r="1135" spans="1:17" s="127" customFormat="1" ht="18.75" customHeight="1">
      <c r="A1135" s="323">
        <f t="shared" si="15"/>
        <v>40295.87500000032</v>
      </c>
      <c r="B1135" s="327"/>
      <c r="C1135" s="297"/>
      <c r="D1135" s="298"/>
      <c r="E1135" s="299"/>
      <c r="F1135" s="317"/>
      <c r="G1135" s="187"/>
      <c r="H1135" s="329"/>
      <c r="I1135" s="330"/>
      <c r="J1135" s="331"/>
      <c r="K1135" s="332"/>
      <c r="L1135" s="333"/>
      <c r="M1135" s="743"/>
      <c r="N1135" s="768"/>
      <c r="O1135" s="163"/>
      <c r="P1135" s="891"/>
      <c r="Q1135" s="806"/>
    </row>
    <row r="1136" spans="1:17" s="127" customFormat="1" ht="18.75" customHeight="1">
      <c r="A1136" s="323">
        <f t="shared" si="15"/>
        <v>40295.87500000032</v>
      </c>
      <c r="B1136" s="327"/>
      <c r="C1136" s="297"/>
      <c r="D1136" s="298"/>
      <c r="E1136" s="299"/>
      <c r="F1136" s="317"/>
      <c r="G1136" s="187"/>
      <c r="H1136" s="329"/>
      <c r="I1136" s="330"/>
      <c r="J1136" s="331"/>
      <c r="K1136" s="332"/>
      <c r="L1136" s="333"/>
      <c r="M1136" s="743"/>
      <c r="N1136" s="768"/>
      <c r="O1136" s="892"/>
      <c r="P1136" s="355"/>
      <c r="Q1136" s="893"/>
    </row>
    <row r="1137" spans="1:17" s="127" customFormat="1" ht="18.75" customHeight="1">
      <c r="A1137" s="323">
        <f t="shared" si="15"/>
        <v>40295.87500000032</v>
      </c>
      <c r="B1137" s="327"/>
      <c r="C1137" s="297"/>
      <c r="D1137" s="298"/>
      <c r="E1137" s="299"/>
      <c r="F1137" s="317"/>
      <c r="G1137" s="187"/>
      <c r="H1137" s="329"/>
      <c r="I1137" s="330"/>
      <c r="J1137" s="331"/>
      <c r="K1137" s="332"/>
      <c r="L1137" s="333"/>
      <c r="M1137" s="743"/>
      <c r="N1137" s="768"/>
      <c r="O1137" s="892"/>
      <c r="P1137" s="812"/>
      <c r="Q1137" s="893"/>
    </row>
    <row r="1138" spans="1:17" s="127" customFormat="1" ht="18.75" customHeight="1">
      <c r="A1138" s="323">
        <f t="shared" si="15"/>
        <v>40295.87500000032</v>
      </c>
      <c r="B1138" s="327"/>
      <c r="C1138" s="739"/>
      <c r="D1138" s="322"/>
      <c r="E1138" s="316"/>
      <c r="F1138" s="317"/>
      <c r="G1138" s="735"/>
      <c r="H1138" s="619"/>
      <c r="I1138" s="620"/>
      <c r="J1138" s="331"/>
      <c r="K1138" s="332"/>
      <c r="L1138" s="333"/>
      <c r="M1138" s="743"/>
      <c r="N1138" s="768"/>
      <c r="O1138" s="892"/>
      <c r="P1138" s="355"/>
      <c r="Q1138" s="893"/>
    </row>
    <row r="1139" spans="1:17" s="127" customFormat="1" ht="18.75" customHeight="1">
      <c r="A1139" s="323">
        <f t="shared" si="15"/>
        <v>40295.87500000032</v>
      </c>
      <c r="B1139" s="327"/>
      <c r="C1139" s="739"/>
      <c r="D1139" s="322"/>
      <c r="E1139" s="316"/>
      <c r="F1139" s="317"/>
      <c r="G1139" s="735"/>
      <c r="H1139" s="619"/>
      <c r="I1139" s="620"/>
      <c r="J1139" s="331"/>
      <c r="K1139" s="332"/>
      <c r="L1139" s="333"/>
      <c r="M1139" s="743"/>
      <c r="N1139" s="768"/>
      <c r="O1139" s="892"/>
      <c r="P1139" s="355"/>
      <c r="Q1139" s="893"/>
    </row>
    <row r="1140" spans="1:17" s="127" customFormat="1" ht="18.75" customHeight="1">
      <c r="A1140" s="323">
        <f t="shared" si="15"/>
        <v>40295.87500000032</v>
      </c>
      <c r="B1140" s="327"/>
      <c r="C1140" s="297"/>
      <c r="D1140" s="298"/>
      <c r="E1140" s="299"/>
      <c r="F1140" s="317"/>
      <c r="G1140" s="187"/>
      <c r="H1140" s="619"/>
      <c r="I1140" s="620"/>
      <c r="J1140" s="331"/>
      <c r="K1140" s="332"/>
      <c r="L1140" s="333"/>
      <c r="M1140" s="743"/>
      <c r="N1140" s="768"/>
      <c r="O1140" s="892"/>
      <c r="P1140" s="355"/>
      <c r="Q1140" s="893"/>
    </row>
    <row r="1141" spans="1:17" s="127" customFormat="1" ht="18.75" customHeight="1">
      <c r="A1141" s="323">
        <f t="shared" si="15"/>
        <v>40295.87500000032</v>
      </c>
      <c r="B1141" s="327"/>
      <c r="C1141" s="297"/>
      <c r="D1141" s="298"/>
      <c r="E1141" s="316"/>
      <c r="F1141" s="317"/>
      <c r="G1141" s="735"/>
      <c r="H1141" s="619"/>
      <c r="I1141" s="620"/>
      <c r="J1141" s="331"/>
      <c r="K1141" s="332"/>
      <c r="L1141" s="333"/>
      <c r="M1141" s="743"/>
      <c r="N1141" s="768"/>
      <c r="O1141" s="892"/>
      <c r="P1141" s="355"/>
      <c r="Q1141" s="893"/>
    </row>
    <row r="1142" spans="1:17" s="127" customFormat="1" ht="18.75" customHeight="1">
      <c r="A1142" s="323">
        <f t="shared" si="15"/>
        <v>40295.87500000032</v>
      </c>
      <c r="B1142" s="327"/>
      <c r="C1142" s="739"/>
      <c r="D1142" s="322"/>
      <c r="E1142" s="316"/>
      <c r="F1142" s="317"/>
      <c r="G1142" s="735"/>
      <c r="H1142" s="619"/>
      <c r="I1142" s="620"/>
      <c r="J1142" s="331"/>
      <c r="K1142" s="332"/>
      <c r="L1142" s="333"/>
      <c r="M1142" s="743"/>
      <c r="N1142" s="768"/>
      <c r="O1142" s="892"/>
      <c r="P1142" s="355"/>
      <c r="Q1142" s="893"/>
    </row>
    <row r="1143" spans="1:17" s="127" customFormat="1" ht="18.75" customHeight="1">
      <c r="A1143" s="323">
        <f t="shared" si="15"/>
        <v>40295.87500000032</v>
      </c>
      <c r="B1143" s="327"/>
      <c r="C1143" s="739"/>
      <c r="D1143" s="322"/>
      <c r="E1143" s="316"/>
      <c r="F1143" s="317"/>
      <c r="G1143" s="735"/>
      <c r="H1143" s="619"/>
      <c r="I1143" s="620"/>
      <c r="J1143" s="331"/>
      <c r="K1143" s="332"/>
      <c r="L1143" s="333"/>
      <c r="M1143" s="743"/>
      <c r="N1143" s="768"/>
      <c r="O1143" s="892"/>
      <c r="P1143" s="355"/>
      <c r="Q1143" s="893"/>
    </row>
    <row r="1144" spans="1:17" s="127" customFormat="1" ht="18.75" customHeight="1">
      <c r="A1144" s="323">
        <f t="shared" si="15"/>
        <v>40295.87500000032</v>
      </c>
      <c r="B1144" s="327"/>
      <c r="C1144" s="739"/>
      <c r="D1144" s="322"/>
      <c r="E1144" s="316"/>
      <c r="F1144" s="317"/>
      <c r="G1144" s="735"/>
      <c r="H1144" s="619"/>
      <c r="I1144" s="620"/>
      <c r="J1144" s="331"/>
      <c r="K1144" s="332"/>
      <c r="L1144" s="333"/>
      <c r="M1144" s="743"/>
      <c r="N1144" s="768"/>
      <c r="O1144" s="892"/>
      <c r="P1144" s="355"/>
      <c r="Q1144" s="893"/>
    </row>
    <row r="1145" spans="1:17" s="127" customFormat="1" ht="18.75" customHeight="1">
      <c r="A1145" s="323">
        <f t="shared" si="15"/>
        <v>40295.87500000032</v>
      </c>
      <c r="B1145" s="327"/>
      <c r="C1145" s="739"/>
      <c r="D1145" s="322"/>
      <c r="E1145" s="316"/>
      <c r="F1145" s="317"/>
      <c r="G1145" s="735"/>
      <c r="H1145" s="619"/>
      <c r="I1145" s="620"/>
      <c r="J1145" s="331"/>
      <c r="K1145" s="332"/>
      <c r="L1145" s="333"/>
      <c r="M1145" s="743"/>
      <c r="N1145" s="768"/>
      <c r="O1145" s="892"/>
      <c r="P1145" s="355"/>
      <c r="Q1145" s="893"/>
    </row>
    <row r="1146" spans="1:17" s="127" customFormat="1" ht="18.75" customHeight="1">
      <c r="A1146" s="323">
        <f t="shared" si="15"/>
        <v>40295.87500000032</v>
      </c>
      <c r="B1146" s="327"/>
      <c r="C1146" s="739"/>
      <c r="D1146" s="322"/>
      <c r="E1146" s="316"/>
      <c r="F1146" s="317"/>
      <c r="G1146" s="735"/>
      <c r="H1146" s="619"/>
      <c r="I1146" s="620"/>
      <c r="J1146" s="331"/>
      <c r="K1146" s="332"/>
      <c r="L1146" s="333"/>
      <c r="M1146" s="743"/>
      <c r="N1146" s="768"/>
      <c r="O1146" s="892"/>
      <c r="P1146" s="355"/>
      <c r="Q1146" s="893"/>
    </row>
    <row r="1147" spans="1:17" s="127" customFormat="1" ht="18.75" customHeight="1">
      <c r="A1147" s="323">
        <f t="shared" si="15"/>
        <v>40295.87500000032</v>
      </c>
      <c r="B1147" s="327"/>
      <c r="C1147" s="739"/>
      <c r="D1147" s="322"/>
      <c r="E1147" s="316"/>
      <c r="F1147" s="317"/>
      <c r="G1147" s="735"/>
      <c r="H1147" s="619"/>
      <c r="I1147" s="620"/>
      <c r="J1147" s="331"/>
      <c r="K1147" s="332"/>
      <c r="L1147" s="333"/>
      <c r="M1147" s="743"/>
      <c r="N1147" s="768"/>
      <c r="O1147" s="892"/>
      <c r="P1147" s="355"/>
      <c r="Q1147" s="893"/>
    </row>
    <row r="1148" spans="1:17" s="127" customFormat="1" ht="18.75" customHeight="1">
      <c r="A1148" s="323">
        <f t="shared" si="15"/>
        <v>40295.87500000032</v>
      </c>
      <c r="B1148" s="327"/>
      <c r="C1148" s="739"/>
      <c r="D1148" s="322"/>
      <c r="E1148" s="316"/>
      <c r="F1148" s="317"/>
      <c r="G1148" s="735"/>
      <c r="H1148" s="619"/>
      <c r="I1148" s="620"/>
      <c r="J1148" s="331"/>
      <c r="K1148" s="332"/>
      <c r="L1148" s="333"/>
      <c r="M1148" s="743"/>
      <c r="N1148" s="768"/>
      <c r="O1148" s="892"/>
      <c r="P1148" s="355"/>
      <c r="Q1148" s="893"/>
    </row>
    <row r="1149" spans="1:17" s="127" customFormat="1" ht="18.75" customHeight="1">
      <c r="A1149" s="323">
        <f t="shared" si="15"/>
        <v>40295.87500000032</v>
      </c>
      <c r="B1149" s="327"/>
      <c r="C1149" s="739"/>
      <c r="D1149" s="322"/>
      <c r="E1149" s="316"/>
      <c r="F1149" s="317"/>
      <c r="G1149" s="735"/>
      <c r="H1149" s="619"/>
      <c r="I1149" s="620"/>
      <c r="J1149" s="331"/>
      <c r="K1149" s="332"/>
      <c r="L1149" s="333"/>
      <c r="M1149" s="743"/>
      <c r="N1149" s="768"/>
      <c r="O1149" s="892"/>
      <c r="P1149" s="355"/>
      <c r="Q1149" s="893"/>
    </row>
    <row r="1150" spans="1:17" s="127" customFormat="1" ht="18.75" customHeight="1">
      <c r="A1150" s="323">
        <f t="shared" si="15"/>
        <v>40295.87500000032</v>
      </c>
      <c r="B1150" s="327"/>
      <c r="C1150" s="739"/>
      <c r="D1150" s="322"/>
      <c r="E1150" s="316"/>
      <c r="F1150" s="317"/>
      <c r="G1150" s="735"/>
      <c r="H1150" s="619"/>
      <c r="I1150" s="620"/>
      <c r="J1150" s="331"/>
      <c r="K1150" s="332"/>
      <c r="L1150" s="333"/>
      <c r="M1150" s="743"/>
      <c r="N1150" s="768"/>
      <c r="O1150" s="892"/>
      <c r="P1150" s="355"/>
      <c r="Q1150" s="893"/>
    </row>
    <row r="1151" spans="1:17" s="127" customFormat="1" ht="18.75" customHeight="1">
      <c r="A1151" s="323">
        <f t="shared" si="15"/>
        <v>40295.87500000032</v>
      </c>
      <c r="B1151" s="327"/>
      <c r="C1151" s="739"/>
      <c r="D1151" s="322"/>
      <c r="E1151" s="316"/>
      <c r="F1151" s="317"/>
      <c r="G1151" s="735"/>
      <c r="H1151" s="619"/>
      <c r="I1151" s="620"/>
      <c r="J1151" s="331"/>
      <c r="K1151" s="332"/>
      <c r="L1151" s="333"/>
      <c r="M1151" s="743"/>
      <c r="N1151" s="768"/>
      <c r="O1151" s="892"/>
      <c r="P1151" s="355"/>
      <c r="Q1151" s="893"/>
    </row>
    <row r="1152" spans="1:17" s="127" customFormat="1" ht="18.75" customHeight="1">
      <c r="A1152" s="323">
        <f t="shared" si="15"/>
        <v>40295.87500000032</v>
      </c>
      <c r="B1152" s="327"/>
      <c r="C1152" s="739"/>
      <c r="D1152" s="322"/>
      <c r="E1152" s="316"/>
      <c r="F1152" s="317"/>
      <c r="G1152" s="735"/>
      <c r="H1152" s="619"/>
      <c r="I1152" s="620"/>
      <c r="J1152" s="331"/>
      <c r="K1152" s="332"/>
      <c r="L1152" s="333"/>
      <c r="M1152" s="743"/>
      <c r="N1152" s="768"/>
      <c r="O1152" s="892"/>
      <c r="P1152" s="355"/>
      <c r="Q1152" s="893"/>
    </row>
    <row r="1153" spans="1:17" s="127" customFormat="1" ht="18.75" customHeight="1">
      <c r="A1153" s="323">
        <f t="shared" si="15"/>
        <v>40295.87500000032</v>
      </c>
      <c r="B1153" s="327"/>
      <c r="C1153" s="297"/>
      <c r="D1153" s="298"/>
      <c r="E1153" s="299"/>
      <c r="F1153" s="317"/>
      <c r="G1153" s="187"/>
      <c r="H1153" s="619"/>
      <c r="I1153" s="620"/>
      <c r="J1153" s="331"/>
      <c r="K1153" s="332"/>
      <c r="L1153" s="333"/>
      <c r="M1153" s="743"/>
      <c r="N1153" s="768"/>
      <c r="O1153" s="892"/>
      <c r="P1153" s="355"/>
      <c r="Q1153" s="893"/>
    </row>
    <row r="1154" spans="1:17" s="127" customFormat="1" ht="18.75" customHeight="1">
      <c r="A1154" s="323">
        <f t="shared" si="15"/>
        <v>40295.87500000032</v>
      </c>
      <c r="B1154" s="327"/>
      <c r="C1154" s="739"/>
      <c r="D1154" s="322"/>
      <c r="E1154" s="316"/>
      <c r="F1154" s="317"/>
      <c r="G1154" s="735"/>
      <c r="H1154" s="619"/>
      <c r="I1154" s="620"/>
      <c r="J1154" s="331"/>
      <c r="K1154" s="332"/>
      <c r="L1154" s="333"/>
      <c r="M1154" s="743"/>
      <c r="N1154" s="768"/>
      <c r="O1154" s="892"/>
      <c r="P1154" s="355"/>
      <c r="Q1154" s="893"/>
    </row>
    <row r="1155" spans="1:17" s="127" customFormat="1" ht="18.75" customHeight="1">
      <c r="A1155" s="323">
        <f t="shared" si="15"/>
        <v>40295.87500000032</v>
      </c>
      <c r="B1155" s="327"/>
      <c r="C1155" s="739"/>
      <c r="D1155" s="322"/>
      <c r="E1155" s="316"/>
      <c r="F1155" s="317"/>
      <c r="G1155" s="735"/>
      <c r="H1155" s="619"/>
      <c r="I1155" s="620"/>
      <c r="J1155" s="331"/>
      <c r="K1155" s="332"/>
      <c r="L1155" s="333"/>
      <c r="M1155" s="743"/>
      <c r="N1155" s="768"/>
      <c r="O1155" s="892"/>
      <c r="P1155" s="355"/>
      <c r="Q1155" s="893"/>
    </row>
    <row r="1156" spans="1:17" s="127" customFormat="1" ht="18.75" customHeight="1">
      <c r="A1156" s="323">
        <f t="shared" si="15"/>
        <v>40295.87500000032</v>
      </c>
      <c r="B1156" s="327"/>
      <c r="C1156" s="739"/>
      <c r="D1156" s="322"/>
      <c r="E1156" s="316"/>
      <c r="F1156" s="317"/>
      <c r="G1156" s="735"/>
      <c r="H1156" s="619"/>
      <c r="I1156" s="620"/>
      <c r="J1156" s="331"/>
      <c r="K1156" s="332"/>
      <c r="L1156" s="333"/>
      <c r="M1156" s="743"/>
      <c r="N1156" s="768"/>
      <c r="O1156" s="892"/>
      <c r="P1156" s="355"/>
      <c r="Q1156" s="893"/>
    </row>
    <row r="1157" spans="1:17" s="127" customFormat="1" ht="18.75" customHeight="1">
      <c r="A1157" s="323">
        <f t="shared" si="15"/>
        <v>40295.87500000032</v>
      </c>
      <c r="B1157" s="327"/>
      <c r="C1157" s="739"/>
      <c r="D1157" s="322"/>
      <c r="E1157" s="316"/>
      <c r="F1157" s="317"/>
      <c r="G1157" s="735"/>
      <c r="H1157" s="619"/>
      <c r="I1157" s="620"/>
      <c r="J1157" s="331"/>
      <c r="K1157" s="332"/>
      <c r="L1157" s="333"/>
      <c r="M1157" s="743"/>
      <c r="N1157" s="768"/>
      <c r="O1157" s="892"/>
      <c r="P1157" s="355"/>
      <c r="Q1157" s="893"/>
    </row>
    <row r="1158" spans="1:17" s="127" customFormat="1" ht="18.75" customHeight="1">
      <c r="A1158" s="323">
        <f t="shared" si="15"/>
        <v>40295.87500000032</v>
      </c>
      <c r="B1158" s="327"/>
      <c r="C1158" s="739"/>
      <c r="D1158" s="322"/>
      <c r="E1158" s="316"/>
      <c r="F1158" s="317"/>
      <c r="G1158" s="735"/>
      <c r="H1158" s="619"/>
      <c r="I1158" s="620"/>
      <c r="J1158" s="331"/>
      <c r="K1158" s="332"/>
      <c r="L1158" s="333"/>
      <c r="M1158" s="743"/>
      <c r="N1158" s="768"/>
      <c r="O1158" s="892"/>
      <c r="P1158" s="355"/>
      <c r="Q1158" s="893"/>
    </row>
    <row r="1159" spans="1:17" s="127" customFormat="1" ht="18.75" customHeight="1">
      <c r="A1159" s="323">
        <f t="shared" si="15"/>
        <v>40295.87500000032</v>
      </c>
      <c r="B1159" s="327"/>
      <c r="C1159" s="739"/>
      <c r="D1159" s="322"/>
      <c r="E1159" s="316"/>
      <c r="F1159" s="317"/>
      <c r="G1159" s="735"/>
      <c r="H1159" s="619"/>
      <c r="I1159" s="620"/>
      <c r="J1159" s="331"/>
      <c r="K1159" s="332"/>
      <c r="L1159" s="333"/>
      <c r="M1159" s="743"/>
      <c r="N1159" s="768"/>
      <c r="O1159" s="892"/>
      <c r="P1159" s="355"/>
      <c r="Q1159" s="893"/>
    </row>
    <row r="1160" spans="1:17" s="127" customFormat="1" ht="18.75" customHeight="1">
      <c r="A1160" s="323">
        <f t="shared" si="15"/>
        <v>40295.87500000032</v>
      </c>
      <c r="B1160" s="327"/>
      <c r="C1160" s="739"/>
      <c r="D1160" s="322"/>
      <c r="E1160" s="316"/>
      <c r="F1160" s="317"/>
      <c r="G1160" s="735"/>
      <c r="H1160" s="619"/>
      <c r="I1160" s="620"/>
      <c r="J1160" s="331"/>
      <c r="K1160" s="332"/>
      <c r="L1160" s="333"/>
      <c r="M1160" s="743"/>
      <c r="N1160" s="768"/>
      <c r="O1160" s="892"/>
      <c r="P1160" s="355"/>
      <c r="Q1160" s="893"/>
    </row>
    <row r="1161" spans="1:17" s="127" customFormat="1" ht="18.75" customHeight="1">
      <c r="A1161" s="323">
        <f t="shared" si="15"/>
        <v>40295.87500000032</v>
      </c>
      <c r="B1161" s="327"/>
      <c r="C1161" s="297"/>
      <c r="D1161" s="298"/>
      <c r="E1161" s="299"/>
      <c r="F1161" s="317"/>
      <c r="G1161" s="187"/>
      <c r="H1161" s="619"/>
      <c r="I1161" s="620"/>
      <c r="J1161" s="331"/>
      <c r="K1161" s="332"/>
      <c r="L1161" s="333"/>
      <c r="M1161" s="743"/>
      <c r="N1161" s="768"/>
      <c r="O1161" s="892"/>
      <c r="P1161" s="355"/>
      <c r="Q1161" s="893"/>
    </row>
    <row r="1162" spans="1:17" s="127" customFormat="1" ht="18.75" customHeight="1">
      <c r="A1162" s="323">
        <f t="shared" si="15"/>
        <v>40295.87500000032</v>
      </c>
      <c r="B1162" s="327"/>
      <c r="C1162" s="739"/>
      <c r="D1162" s="322"/>
      <c r="E1162" s="316"/>
      <c r="F1162" s="317"/>
      <c r="G1162" s="735"/>
      <c r="H1162" s="619"/>
      <c r="I1162" s="620"/>
      <c r="J1162" s="331"/>
      <c r="K1162" s="332"/>
      <c r="L1162" s="333"/>
      <c r="M1162" s="743"/>
      <c r="N1162" s="768"/>
      <c r="O1162" s="892"/>
      <c r="P1162" s="355"/>
      <c r="Q1162" s="893"/>
    </row>
    <row r="1163" spans="1:17" s="127" customFormat="1" ht="18.75" customHeight="1">
      <c r="A1163" s="323">
        <f t="shared" si="15"/>
        <v>40295.87500000032</v>
      </c>
      <c r="B1163" s="327"/>
      <c r="C1163" s="739"/>
      <c r="D1163" s="322"/>
      <c r="E1163" s="316"/>
      <c r="F1163" s="317"/>
      <c r="G1163" s="735"/>
      <c r="H1163" s="619"/>
      <c r="I1163" s="620"/>
      <c r="J1163" s="331"/>
      <c r="K1163" s="332"/>
      <c r="L1163" s="333"/>
      <c r="M1163" s="743"/>
      <c r="N1163" s="768"/>
      <c r="O1163" s="892"/>
      <c r="P1163" s="355"/>
      <c r="Q1163" s="893"/>
    </row>
    <row r="1164" spans="1:17" s="127" customFormat="1" ht="18.75" customHeight="1">
      <c r="A1164" s="323">
        <f t="shared" si="15"/>
        <v>40295.87500000032</v>
      </c>
      <c r="B1164" s="327"/>
      <c r="C1164" s="739"/>
      <c r="D1164" s="322"/>
      <c r="E1164" s="316"/>
      <c r="F1164" s="317"/>
      <c r="G1164" s="735"/>
      <c r="H1164" s="619"/>
      <c r="I1164" s="620"/>
      <c r="J1164" s="331"/>
      <c r="K1164" s="332"/>
      <c r="L1164" s="333"/>
      <c r="M1164" s="743"/>
      <c r="N1164" s="768"/>
      <c r="O1164" s="892"/>
      <c r="P1164" s="355"/>
      <c r="Q1164" s="893"/>
    </row>
    <row r="1165" spans="1:17" s="127" customFormat="1" ht="18.75" customHeight="1">
      <c r="A1165" s="323">
        <f t="shared" si="15"/>
        <v>40295.87500000032</v>
      </c>
      <c r="B1165" s="327"/>
      <c r="C1165" s="739"/>
      <c r="D1165" s="322"/>
      <c r="E1165" s="316"/>
      <c r="F1165" s="317"/>
      <c r="G1165" s="735"/>
      <c r="H1165" s="619"/>
      <c r="I1165" s="620"/>
      <c r="J1165" s="331"/>
      <c r="K1165" s="332"/>
      <c r="L1165" s="333"/>
      <c r="M1165" s="743"/>
      <c r="N1165" s="768"/>
      <c r="O1165" s="892"/>
      <c r="P1165" s="355"/>
      <c r="Q1165" s="893"/>
    </row>
    <row r="1166" spans="1:17" s="127" customFormat="1" ht="18.75" customHeight="1">
      <c r="A1166" s="323">
        <f t="shared" si="15"/>
        <v>40295.87500000032</v>
      </c>
      <c r="B1166" s="327"/>
      <c r="C1166" s="739"/>
      <c r="D1166" s="322"/>
      <c r="E1166" s="316"/>
      <c r="F1166" s="317"/>
      <c r="G1166" s="735"/>
      <c r="H1166" s="619"/>
      <c r="I1166" s="620"/>
      <c r="J1166" s="331"/>
      <c r="K1166" s="332"/>
      <c r="L1166" s="333"/>
      <c r="M1166" s="743"/>
      <c r="N1166" s="768"/>
      <c r="O1166" s="892"/>
      <c r="P1166" s="355"/>
      <c r="Q1166" s="893"/>
    </row>
    <row r="1167" spans="1:17" s="127" customFormat="1" ht="18.75" customHeight="1">
      <c r="A1167" s="323">
        <f t="shared" si="15"/>
        <v>40295.87500000032</v>
      </c>
      <c r="B1167" s="327"/>
      <c r="C1167" s="739"/>
      <c r="D1167" s="322"/>
      <c r="E1167" s="316"/>
      <c r="F1167" s="317"/>
      <c r="G1167" s="735"/>
      <c r="H1167" s="619"/>
      <c r="I1167" s="620"/>
      <c r="J1167" s="331"/>
      <c r="K1167" s="332"/>
      <c r="L1167" s="333"/>
      <c r="M1167" s="743"/>
      <c r="N1167" s="768"/>
      <c r="O1167" s="892"/>
      <c r="P1167" s="355"/>
      <c r="Q1167" s="893"/>
    </row>
    <row r="1168" spans="1:17" s="127" customFormat="1" ht="18.75" customHeight="1">
      <c r="A1168" s="323">
        <f t="shared" si="15"/>
        <v>40295.87500000032</v>
      </c>
      <c r="B1168" s="327"/>
      <c r="C1168" s="739"/>
      <c r="D1168" s="322"/>
      <c r="E1168" s="316"/>
      <c r="F1168" s="317"/>
      <c r="G1168" s="735"/>
      <c r="H1168" s="619"/>
      <c r="I1168" s="620"/>
      <c r="J1168" s="331"/>
      <c r="K1168" s="332"/>
      <c r="L1168" s="333"/>
      <c r="M1168" s="743"/>
      <c r="N1168" s="768"/>
      <c r="O1168" s="892"/>
      <c r="P1168" s="355"/>
      <c r="Q1168" s="893"/>
    </row>
    <row r="1169" spans="1:17" s="127" customFormat="1" ht="18.75" customHeight="1">
      <c r="A1169" s="323">
        <f t="shared" si="15"/>
        <v>40295.87500000032</v>
      </c>
      <c r="B1169" s="327"/>
      <c r="C1169" s="739"/>
      <c r="D1169" s="322"/>
      <c r="E1169" s="316"/>
      <c r="F1169" s="317"/>
      <c r="G1169" s="735"/>
      <c r="H1169" s="619"/>
      <c r="I1169" s="620"/>
      <c r="J1169" s="331"/>
      <c r="K1169" s="332"/>
      <c r="L1169" s="333"/>
      <c r="M1169" s="743"/>
      <c r="N1169" s="768"/>
      <c r="O1169" s="892"/>
      <c r="P1169" s="355"/>
      <c r="Q1169" s="893"/>
    </row>
    <row r="1170" spans="1:17" s="127" customFormat="1" ht="18.75" customHeight="1">
      <c r="A1170" s="323">
        <f t="shared" si="15"/>
        <v>40295.87500000032</v>
      </c>
      <c r="B1170" s="327"/>
      <c r="C1170" s="739"/>
      <c r="D1170" s="322"/>
      <c r="E1170" s="316"/>
      <c r="F1170" s="317"/>
      <c r="G1170" s="735"/>
      <c r="H1170" s="619"/>
      <c r="I1170" s="620"/>
      <c r="J1170" s="331"/>
      <c r="K1170" s="332"/>
      <c r="L1170" s="333"/>
      <c r="M1170" s="743"/>
      <c r="N1170" s="768"/>
      <c r="O1170" s="892"/>
      <c r="P1170" s="355"/>
      <c r="Q1170" s="893"/>
    </row>
    <row r="1171" spans="1:17" s="127" customFormat="1" ht="18.75" customHeight="1">
      <c r="A1171" s="323">
        <f t="shared" si="15"/>
        <v>40295.87500000032</v>
      </c>
      <c r="B1171" s="327"/>
      <c r="C1171" s="739"/>
      <c r="D1171" s="322"/>
      <c r="E1171" s="316"/>
      <c r="F1171" s="317"/>
      <c r="G1171" s="735"/>
      <c r="H1171" s="619"/>
      <c r="I1171" s="620"/>
      <c r="J1171" s="331"/>
      <c r="K1171" s="332"/>
      <c r="L1171" s="333"/>
      <c r="M1171" s="743"/>
      <c r="N1171" s="768"/>
      <c r="O1171" s="892"/>
      <c r="P1171" s="355"/>
      <c r="Q1171" s="893"/>
    </row>
    <row r="1172" spans="1:17" s="127" customFormat="1" ht="18.75" customHeight="1">
      <c r="A1172" s="323">
        <f t="shared" si="15"/>
        <v>40295.87500000032</v>
      </c>
      <c r="B1172" s="327"/>
      <c r="C1172" s="739"/>
      <c r="D1172" s="322"/>
      <c r="E1172" s="316"/>
      <c r="F1172" s="317"/>
      <c r="G1172" s="735"/>
      <c r="H1172" s="619"/>
      <c r="I1172" s="620"/>
      <c r="J1172" s="331"/>
      <c r="K1172" s="332"/>
      <c r="L1172" s="333"/>
      <c r="M1172" s="743"/>
      <c r="N1172" s="768"/>
      <c r="O1172" s="892"/>
      <c r="P1172" s="355"/>
      <c r="Q1172" s="893"/>
    </row>
    <row r="1173" spans="1:17" s="127" customFormat="1" ht="18.75" customHeight="1">
      <c r="A1173" s="323">
        <f t="shared" si="15"/>
        <v>40295.87500000032</v>
      </c>
      <c r="B1173" s="327"/>
      <c r="C1173" s="739"/>
      <c r="D1173" s="322"/>
      <c r="E1173" s="316"/>
      <c r="F1173" s="317"/>
      <c r="G1173" s="735"/>
      <c r="H1173" s="619"/>
      <c r="I1173" s="620"/>
      <c r="J1173" s="331"/>
      <c r="K1173" s="332"/>
      <c r="L1173" s="333"/>
      <c r="M1173" s="743"/>
      <c r="N1173" s="768"/>
      <c r="O1173" s="892"/>
      <c r="P1173" s="355"/>
      <c r="Q1173" s="893"/>
    </row>
    <row r="1174" spans="1:17" s="127" customFormat="1" ht="18.75" customHeight="1">
      <c r="A1174" s="323">
        <f t="shared" si="15"/>
        <v>40295.87500000032</v>
      </c>
      <c r="B1174" s="327"/>
      <c r="C1174" s="297"/>
      <c r="D1174" s="298"/>
      <c r="E1174" s="299"/>
      <c r="F1174" s="317"/>
      <c r="G1174" s="187"/>
      <c r="H1174" s="329"/>
      <c r="I1174" s="330"/>
      <c r="J1174" s="331"/>
      <c r="K1174" s="332"/>
      <c r="L1174" s="333"/>
      <c r="M1174" s="743"/>
      <c r="N1174" s="768"/>
      <c r="O1174" s="892"/>
      <c r="P1174" s="163"/>
      <c r="Q1174" s="893"/>
    </row>
    <row r="1175" spans="1:17" s="127" customFormat="1" ht="18.75" customHeight="1">
      <c r="A1175" s="323">
        <f t="shared" si="15"/>
        <v>40295.87500000032</v>
      </c>
      <c r="B1175" s="326"/>
      <c r="C1175" s="297"/>
      <c r="D1175" s="298"/>
      <c r="E1175" s="299"/>
      <c r="F1175" s="317"/>
      <c r="G1175" s="187"/>
      <c r="H1175" s="329"/>
      <c r="I1175" s="330"/>
      <c r="J1175" s="331"/>
      <c r="K1175" s="332"/>
      <c r="L1175" s="333"/>
      <c r="M1175" s="743"/>
      <c r="N1175" s="768"/>
      <c r="O1175" s="892"/>
      <c r="P1175" s="894"/>
      <c r="Q1175" s="893"/>
    </row>
    <row r="1176" spans="1:17" s="127" customFormat="1" ht="18.75" customHeight="1">
      <c r="A1176" s="323">
        <f aca="true" t="shared" si="16" ref="A1176:A1206">IF(E1175="y",A1175+F1175/24,IF(F1175&gt;0,A1175+F1175/24,A1175+D1175/24))</f>
        <v>40295.87500000032</v>
      </c>
      <c r="B1176" s="326"/>
      <c r="C1176" s="297"/>
      <c r="D1176" s="298"/>
      <c r="E1176" s="299"/>
      <c r="F1176" s="317"/>
      <c r="G1176" s="187"/>
      <c r="H1176" s="329"/>
      <c r="I1176" s="330"/>
      <c r="J1176" s="331"/>
      <c r="K1176" s="332"/>
      <c r="L1176" s="333"/>
      <c r="M1176" s="743"/>
      <c r="N1176" s="768"/>
      <c r="O1176" s="892"/>
      <c r="P1176" s="894"/>
      <c r="Q1176" s="893"/>
    </row>
    <row r="1177" spans="1:17" s="127" customFormat="1" ht="18.75" customHeight="1">
      <c r="A1177" s="323">
        <f t="shared" si="16"/>
        <v>40295.87500000032</v>
      </c>
      <c r="B1177" s="327"/>
      <c r="C1177" s="297"/>
      <c r="D1177" s="298"/>
      <c r="E1177" s="299"/>
      <c r="F1177" s="317"/>
      <c r="G1177" s="187"/>
      <c r="H1177" s="329"/>
      <c r="I1177" s="330"/>
      <c r="J1177" s="331"/>
      <c r="K1177" s="332"/>
      <c r="L1177" s="333"/>
      <c r="M1177" s="743"/>
      <c r="N1177" s="768"/>
      <c r="O1177" s="163"/>
      <c r="P1177" s="895"/>
      <c r="Q1177" s="806"/>
    </row>
    <row r="1178" spans="1:17" s="127" customFormat="1" ht="18.75" customHeight="1">
      <c r="A1178" s="323">
        <f t="shared" si="16"/>
        <v>40295.87500000032</v>
      </c>
      <c r="B1178" s="889"/>
      <c r="C1178" s="297"/>
      <c r="D1178" s="298"/>
      <c r="E1178" s="299"/>
      <c r="F1178" s="317"/>
      <c r="G1178" s="187"/>
      <c r="H1178" s="329"/>
      <c r="I1178" s="330"/>
      <c r="J1178" s="331"/>
      <c r="K1178" s="332"/>
      <c r="L1178" s="333"/>
      <c r="M1178" s="743"/>
      <c r="N1178" s="768"/>
      <c r="O1178" s="163"/>
      <c r="P1178" s="163"/>
      <c r="Q1178" s="806"/>
    </row>
    <row r="1179" spans="1:17" s="127" customFormat="1" ht="18.75" customHeight="1">
      <c r="A1179" s="323">
        <f t="shared" si="16"/>
        <v>40295.87500000032</v>
      </c>
      <c r="B1179" s="327"/>
      <c r="C1179" s="297"/>
      <c r="D1179" s="298"/>
      <c r="E1179" s="299"/>
      <c r="F1179" s="317"/>
      <c r="G1179" s="187"/>
      <c r="H1179" s="329"/>
      <c r="I1179" s="330"/>
      <c r="J1179" s="331"/>
      <c r="K1179" s="332"/>
      <c r="L1179" s="333"/>
      <c r="M1179" s="743"/>
      <c r="N1179" s="768"/>
      <c r="O1179" s="163"/>
      <c r="P1179" s="163"/>
      <c r="Q1179" s="806"/>
    </row>
    <row r="1180" spans="1:17" s="127" customFormat="1" ht="18.75" customHeight="1">
      <c r="A1180" s="323">
        <f t="shared" si="16"/>
        <v>40295.87500000032</v>
      </c>
      <c r="B1180" s="327"/>
      <c r="C1180" s="739"/>
      <c r="D1180" s="322"/>
      <c r="E1180" s="316"/>
      <c r="F1180" s="317"/>
      <c r="G1180" s="735"/>
      <c r="H1180" s="619"/>
      <c r="I1180" s="620"/>
      <c r="J1180" s="331"/>
      <c r="K1180" s="332"/>
      <c r="L1180" s="333"/>
      <c r="M1180" s="743"/>
      <c r="N1180" s="768"/>
      <c r="O1180" s="163"/>
      <c r="P1180" s="163"/>
      <c r="Q1180" s="806"/>
    </row>
    <row r="1181" spans="1:17" s="127" customFormat="1" ht="18.75" customHeight="1">
      <c r="A1181" s="323">
        <f t="shared" si="16"/>
        <v>40295.87500000032</v>
      </c>
      <c r="B1181" s="327"/>
      <c r="C1181" s="739"/>
      <c r="D1181" s="322"/>
      <c r="E1181" s="316"/>
      <c r="F1181" s="317"/>
      <c r="G1181" s="735"/>
      <c r="H1181" s="619"/>
      <c r="I1181" s="620"/>
      <c r="J1181" s="331"/>
      <c r="K1181" s="332"/>
      <c r="L1181" s="333"/>
      <c r="M1181" s="743"/>
      <c r="N1181" s="768"/>
      <c r="O1181" s="163"/>
      <c r="P1181" s="163"/>
      <c r="Q1181" s="806"/>
    </row>
    <row r="1182" spans="1:17" s="127" customFormat="1" ht="18.75" customHeight="1">
      <c r="A1182" s="323">
        <f t="shared" si="16"/>
        <v>40295.87500000032</v>
      </c>
      <c r="B1182" s="327"/>
      <c r="C1182" s="739"/>
      <c r="D1182" s="322"/>
      <c r="E1182" s="316"/>
      <c r="F1182" s="317"/>
      <c r="G1182" s="735"/>
      <c r="H1182" s="619"/>
      <c r="I1182" s="620"/>
      <c r="J1182" s="331"/>
      <c r="K1182" s="332"/>
      <c r="L1182" s="333"/>
      <c r="M1182" s="743"/>
      <c r="N1182" s="768"/>
      <c r="O1182" s="163"/>
      <c r="P1182" s="163"/>
      <c r="Q1182" s="806"/>
    </row>
    <row r="1183" spans="1:17" s="127" customFormat="1" ht="18.75" customHeight="1">
      <c r="A1183" s="323">
        <f t="shared" si="16"/>
        <v>40295.87500000032</v>
      </c>
      <c r="B1183" s="327"/>
      <c r="C1183" s="739"/>
      <c r="D1183" s="322"/>
      <c r="E1183" s="316"/>
      <c r="F1183" s="317"/>
      <c r="G1183" s="735"/>
      <c r="H1183" s="619"/>
      <c r="I1183" s="620"/>
      <c r="J1183" s="331"/>
      <c r="K1183" s="332"/>
      <c r="L1183" s="333"/>
      <c r="M1183" s="743"/>
      <c r="N1183" s="768"/>
      <c r="O1183" s="163"/>
      <c r="P1183" s="163"/>
      <c r="Q1183" s="806"/>
    </row>
    <row r="1184" spans="1:17" s="127" customFormat="1" ht="18.75" customHeight="1">
      <c r="A1184" s="323">
        <f t="shared" si="16"/>
        <v>40295.87500000032</v>
      </c>
      <c r="B1184" s="327"/>
      <c r="C1184" s="739"/>
      <c r="D1184" s="322"/>
      <c r="E1184" s="316"/>
      <c r="F1184" s="317"/>
      <c r="G1184" s="735"/>
      <c r="H1184" s="619"/>
      <c r="I1184" s="620"/>
      <c r="J1184" s="331"/>
      <c r="K1184" s="332"/>
      <c r="L1184" s="333"/>
      <c r="M1184" s="743"/>
      <c r="N1184" s="768"/>
      <c r="O1184" s="163"/>
      <c r="P1184" s="163"/>
      <c r="Q1184" s="806"/>
    </row>
    <row r="1185" spans="1:17" s="127" customFormat="1" ht="18.75" customHeight="1">
      <c r="A1185" s="323">
        <f t="shared" si="16"/>
        <v>40295.87500000032</v>
      </c>
      <c r="B1185" s="327"/>
      <c r="C1185" s="739"/>
      <c r="D1185" s="322"/>
      <c r="E1185" s="316"/>
      <c r="F1185" s="317"/>
      <c r="G1185" s="735"/>
      <c r="H1185" s="619"/>
      <c r="I1185" s="620"/>
      <c r="J1185" s="331"/>
      <c r="K1185" s="332"/>
      <c r="L1185" s="333"/>
      <c r="M1185" s="743"/>
      <c r="N1185" s="768"/>
      <c r="O1185" s="163"/>
      <c r="P1185" s="163"/>
      <c r="Q1185" s="806"/>
    </row>
    <row r="1186" spans="1:17" s="127" customFormat="1" ht="18.75" customHeight="1">
      <c r="A1186" s="323">
        <f t="shared" si="16"/>
        <v>40295.87500000032</v>
      </c>
      <c r="B1186" s="327"/>
      <c r="C1186" s="739"/>
      <c r="D1186" s="322"/>
      <c r="E1186" s="316"/>
      <c r="F1186" s="317"/>
      <c r="G1186" s="735"/>
      <c r="H1186" s="619"/>
      <c r="I1186" s="620"/>
      <c r="J1186" s="331"/>
      <c r="K1186" s="332"/>
      <c r="L1186" s="333"/>
      <c r="M1186" s="743"/>
      <c r="N1186" s="768"/>
      <c r="O1186" s="163"/>
      <c r="P1186" s="163"/>
      <c r="Q1186" s="806"/>
    </row>
    <row r="1187" spans="1:17" s="127" customFormat="1" ht="18.75" customHeight="1">
      <c r="A1187" s="323">
        <f t="shared" si="16"/>
        <v>40295.87500000032</v>
      </c>
      <c r="B1187" s="327"/>
      <c r="C1187" s="739"/>
      <c r="D1187" s="322"/>
      <c r="E1187" s="316"/>
      <c r="F1187" s="317"/>
      <c r="G1187" s="735"/>
      <c r="H1187" s="619"/>
      <c r="I1187" s="620"/>
      <c r="J1187" s="331"/>
      <c r="K1187" s="332"/>
      <c r="L1187" s="333"/>
      <c r="M1187" s="743"/>
      <c r="N1187" s="768"/>
      <c r="O1187" s="163"/>
      <c r="P1187" s="163"/>
      <c r="Q1187" s="806"/>
    </row>
    <row r="1188" spans="1:17" s="127" customFormat="1" ht="18.75" customHeight="1">
      <c r="A1188" s="323">
        <f t="shared" si="16"/>
        <v>40295.87500000032</v>
      </c>
      <c r="B1188" s="327"/>
      <c r="C1188" s="739"/>
      <c r="D1188" s="322"/>
      <c r="E1188" s="316"/>
      <c r="F1188" s="317"/>
      <c r="G1188" s="735"/>
      <c r="H1188" s="619"/>
      <c r="I1188" s="620"/>
      <c r="J1188" s="331"/>
      <c r="K1188" s="332"/>
      <c r="L1188" s="333"/>
      <c r="M1188" s="743"/>
      <c r="N1188" s="768"/>
      <c r="O1188" s="163"/>
      <c r="P1188" s="163"/>
      <c r="Q1188" s="806"/>
    </row>
    <row r="1189" spans="1:17" s="127" customFormat="1" ht="18.75" customHeight="1">
      <c r="A1189" s="323">
        <f t="shared" si="16"/>
        <v>40295.87500000032</v>
      </c>
      <c r="B1189" s="327"/>
      <c r="C1189" s="739"/>
      <c r="D1189" s="322"/>
      <c r="E1189" s="316"/>
      <c r="F1189" s="317"/>
      <c r="G1189" s="735"/>
      <c r="H1189" s="619"/>
      <c r="I1189" s="620"/>
      <c r="J1189" s="331"/>
      <c r="K1189" s="332"/>
      <c r="L1189" s="333"/>
      <c r="M1189" s="743"/>
      <c r="N1189" s="768"/>
      <c r="O1189" s="163"/>
      <c r="P1189" s="163"/>
      <c r="Q1189" s="806"/>
    </row>
    <row r="1190" spans="1:17" s="127" customFormat="1" ht="18.75" customHeight="1">
      <c r="A1190" s="323">
        <f t="shared" si="16"/>
        <v>40295.87500000032</v>
      </c>
      <c r="B1190" s="327"/>
      <c r="C1190" s="739"/>
      <c r="D1190" s="322"/>
      <c r="E1190" s="316"/>
      <c r="F1190" s="317"/>
      <c r="G1190" s="735"/>
      <c r="H1190" s="619"/>
      <c r="I1190" s="620"/>
      <c r="J1190" s="331"/>
      <c r="K1190" s="332"/>
      <c r="L1190" s="333"/>
      <c r="M1190" s="743"/>
      <c r="N1190" s="768"/>
      <c r="O1190" s="163"/>
      <c r="P1190" s="163"/>
      <c r="Q1190" s="806"/>
    </row>
    <row r="1191" spans="1:17" s="127" customFormat="1" ht="18.75" customHeight="1">
      <c r="A1191" s="323">
        <f t="shared" si="16"/>
        <v>40295.87500000032</v>
      </c>
      <c r="B1191" s="327"/>
      <c r="C1191" s="739"/>
      <c r="D1191" s="322"/>
      <c r="E1191" s="316"/>
      <c r="F1191" s="317"/>
      <c r="G1191" s="735"/>
      <c r="H1191" s="619"/>
      <c r="I1191" s="620"/>
      <c r="J1191" s="331"/>
      <c r="K1191" s="332"/>
      <c r="L1191" s="333"/>
      <c r="M1191" s="743"/>
      <c r="N1191" s="768"/>
      <c r="O1191" s="163"/>
      <c r="P1191" s="163"/>
      <c r="Q1191" s="806"/>
    </row>
    <row r="1192" spans="1:17" s="127" customFormat="1" ht="18.75" customHeight="1">
      <c r="A1192" s="323">
        <f t="shared" si="16"/>
        <v>40295.87500000032</v>
      </c>
      <c r="B1192" s="327"/>
      <c r="C1192" s="739"/>
      <c r="D1192" s="322"/>
      <c r="E1192" s="316"/>
      <c r="F1192" s="317"/>
      <c r="G1192" s="735"/>
      <c r="H1192" s="619"/>
      <c r="I1192" s="620"/>
      <c r="J1192" s="331"/>
      <c r="K1192" s="332"/>
      <c r="L1192" s="333"/>
      <c r="M1192" s="743"/>
      <c r="N1192" s="768"/>
      <c r="O1192" s="163"/>
      <c r="P1192" s="163"/>
      <c r="Q1192" s="806"/>
    </row>
    <row r="1193" spans="1:17" s="127" customFormat="1" ht="18.75" customHeight="1">
      <c r="A1193" s="323">
        <f t="shared" si="16"/>
        <v>40295.87500000032</v>
      </c>
      <c r="B1193" s="327"/>
      <c r="C1193" s="739"/>
      <c r="D1193" s="322"/>
      <c r="E1193" s="316"/>
      <c r="F1193" s="317"/>
      <c r="G1193" s="735"/>
      <c r="H1193" s="619"/>
      <c r="I1193" s="620"/>
      <c r="J1193" s="331"/>
      <c r="K1193" s="332"/>
      <c r="L1193" s="333"/>
      <c r="M1193" s="743"/>
      <c r="N1193" s="768"/>
      <c r="O1193" s="163"/>
      <c r="P1193" s="163"/>
      <c r="Q1193" s="806"/>
    </row>
    <row r="1194" spans="1:17" s="127" customFormat="1" ht="18.75" customHeight="1">
      <c r="A1194" s="323">
        <f t="shared" si="16"/>
        <v>40295.87500000032</v>
      </c>
      <c r="B1194" s="327"/>
      <c r="C1194" s="739"/>
      <c r="D1194" s="322"/>
      <c r="E1194" s="316"/>
      <c r="F1194" s="317"/>
      <c r="G1194" s="735"/>
      <c r="H1194" s="619"/>
      <c r="I1194" s="620"/>
      <c r="J1194" s="331"/>
      <c r="K1194" s="332"/>
      <c r="L1194" s="333"/>
      <c r="M1194" s="743"/>
      <c r="N1194" s="768"/>
      <c r="O1194" s="163"/>
      <c r="P1194" s="163"/>
      <c r="Q1194" s="806"/>
    </row>
    <row r="1195" spans="1:17" s="127" customFormat="1" ht="18.75" customHeight="1">
      <c r="A1195" s="323">
        <f t="shared" si="16"/>
        <v>40295.87500000032</v>
      </c>
      <c r="B1195" s="327"/>
      <c r="C1195" s="739"/>
      <c r="D1195" s="322"/>
      <c r="E1195" s="316"/>
      <c r="F1195" s="317"/>
      <c r="G1195" s="735"/>
      <c r="H1195" s="619"/>
      <c r="I1195" s="620"/>
      <c r="J1195" s="331"/>
      <c r="K1195" s="332"/>
      <c r="L1195" s="333"/>
      <c r="M1195" s="743"/>
      <c r="N1195" s="768"/>
      <c r="O1195" s="163"/>
      <c r="P1195" s="163"/>
      <c r="Q1195" s="806"/>
    </row>
    <row r="1196" spans="1:17" s="127" customFormat="1" ht="18.75" customHeight="1">
      <c r="A1196" s="323">
        <f t="shared" si="16"/>
        <v>40295.87500000032</v>
      </c>
      <c r="B1196" s="327"/>
      <c r="C1196" s="739"/>
      <c r="D1196" s="322"/>
      <c r="E1196" s="316"/>
      <c r="F1196" s="317"/>
      <c r="G1196" s="735"/>
      <c r="H1196" s="619"/>
      <c r="I1196" s="620"/>
      <c r="J1196" s="331"/>
      <c r="K1196" s="332"/>
      <c r="L1196" s="333"/>
      <c r="M1196" s="743"/>
      <c r="N1196" s="768"/>
      <c r="O1196" s="163"/>
      <c r="P1196" s="163"/>
      <c r="Q1196" s="806"/>
    </row>
    <row r="1197" spans="1:17" s="127" customFormat="1" ht="18.75" customHeight="1">
      <c r="A1197" s="323">
        <f t="shared" si="16"/>
        <v>40295.87500000032</v>
      </c>
      <c r="B1197" s="327"/>
      <c r="C1197" s="739"/>
      <c r="D1197" s="322"/>
      <c r="E1197" s="316"/>
      <c r="F1197" s="317"/>
      <c r="G1197" s="735"/>
      <c r="H1197" s="619"/>
      <c r="I1197" s="620"/>
      <c r="J1197" s="331"/>
      <c r="K1197" s="332"/>
      <c r="L1197" s="333"/>
      <c r="M1197" s="743"/>
      <c r="N1197" s="768"/>
      <c r="O1197" s="163"/>
      <c r="P1197" s="163"/>
      <c r="Q1197" s="806"/>
    </row>
    <row r="1198" spans="1:17" s="127" customFormat="1" ht="18.75" customHeight="1">
      <c r="A1198" s="323">
        <f t="shared" si="16"/>
        <v>40295.87500000032</v>
      </c>
      <c r="B1198" s="327"/>
      <c r="C1198" s="739"/>
      <c r="D1198" s="322"/>
      <c r="E1198" s="316"/>
      <c r="F1198" s="317"/>
      <c r="G1198" s="735"/>
      <c r="H1198" s="619"/>
      <c r="I1198" s="620"/>
      <c r="J1198" s="331"/>
      <c r="K1198" s="332"/>
      <c r="L1198" s="333"/>
      <c r="M1198" s="743"/>
      <c r="N1198" s="768"/>
      <c r="O1198" s="163"/>
      <c r="P1198" s="163"/>
      <c r="Q1198" s="806"/>
    </row>
    <row r="1199" spans="1:17" s="127" customFormat="1" ht="18.75" customHeight="1">
      <c r="A1199" s="323">
        <f t="shared" si="16"/>
        <v>40295.87500000032</v>
      </c>
      <c r="B1199" s="327"/>
      <c r="C1199" s="739"/>
      <c r="D1199" s="322"/>
      <c r="E1199" s="316"/>
      <c r="F1199" s="317"/>
      <c r="G1199" s="735"/>
      <c r="H1199" s="619"/>
      <c r="I1199" s="620"/>
      <c r="J1199" s="331"/>
      <c r="K1199" s="332"/>
      <c r="L1199" s="333"/>
      <c r="M1199" s="743"/>
      <c r="N1199" s="768"/>
      <c r="O1199" s="163"/>
      <c r="P1199" s="163"/>
      <c r="Q1199" s="806"/>
    </row>
    <row r="1200" spans="1:17" s="127" customFormat="1" ht="18.75" customHeight="1">
      <c r="A1200" s="323">
        <f t="shared" si="16"/>
        <v>40295.87500000032</v>
      </c>
      <c r="B1200" s="327"/>
      <c r="C1200" s="739"/>
      <c r="D1200" s="322"/>
      <c r="E1200" s="316"/>
      <c r="F1200" s="317"/>
      <c r="G1200" s="735"/>
      <c r="H1200" s="619"/>
      <c r="I1200" s="620"/>
      <c r="J1200" s="331"/>
      <c r="K1200" s="332"/>
      <c r="L1200" s="333"/>
      <c r="M1200" s="743"/>
      <c r="N1200" s="768"/>
      <c r="O1200" s="163"/>
      <c r="P1200" s="163"/>
      <c r="Q1200" s="806"/>
    </row>
    <row r="1201" spans="1:17" s="127" customFormat="1" ht="18.75" customHeight="1">
      <c r="A1201" s="323">
        <f t="shared" si="16"/>
        <v>40295.87500000032</v>
      </c>
      <c r="B1201" s="327"/>
      <c r="C1201" s="739"/>
      <c r="D1201" s="322"/>
      <c r="E1201" s="316"/>
      <c r="F1201" s="317"/>
      <c r="G1201" s="735"/>
      <c r="H1201" s="619"/>
      <c r="I1201" s="620"/>
      <c r="J1201" s="331"/>
      <c r="K1201" s="332"/>
      <c r="L1201" s="333"/>
      <c r="M1201" s="743"/>
      <c r="N1201" s="768"/>
      <c r="O1201" s="163"/>
      <c r="P1201" s="163"/>
      <c r="Q1201" s="806"/>
    </row>
    <row r="1202" spans="1:17" s="127" customFormat="1" ht="18.75" customHeight="1">
      <c r="A1202" s="323">
        <f t="shared" si="16"/>
        <v>40295.87500000032</v>
      </c>
      <c r="B1202" s="327"/>
      <c r="C1202" s="739"/>
      <c r="D1202" s="322"/>
      <c r="E1202" s="316"/>
      <c r="F1202" s="317"/>
      <c r="G1202" s="735"/>
      <c r="H1202" s="619"/>
      <c r="I1202" s="620"/>
      <c r="J1202" s="331"/>
      <c r="K1202" s="332"/>
      <c r="L1202" s="333"/>
      <c r="M1202" s="743"/>
      <c r="N1202" s="768"/>
      <c r="O1202" s="163"/>
      <c r="P1202" s="163"/>
      <c r="Q1202" s="806"/>
    </row>
    <row r="1203" spans="1:17" s="127" customFormat="1" ht="18.75" customHeight="1">
      <c r="A1203" s="323">
        <f t="shared" si="16"/>
        <v>40295.87500000032</v>
      </c>
      <c r="B1203" s="327"/>
      <c r="C1203" s="739"/>
      <c r="D1203" s="322"/>
      <c r="E1203" s="316"/>
      <c r="F1203" s="317"/>
      <c r="G1203" s="735"/>
      <c r="H1203" s="619"/>
      <c r="I1203" s="620"/>
      <c r="J1203" s="331"/>
      <c r="K1203" s="332"/>
      <c r="L1203" s="333"/>
      <c r="M1203" s="743"/>
      <c r="N1203" s="768"/>
      <c r="O1203" s="163"/>
      <c r="P1203" s="163"/>
      <c r="Q1203" s="806"/>
    </row>
    <row r="1204" spans="1:17" s="127" customFormat="1" ht="18.75" customHeight="1">
      <c r="A1204" s="323">
        <f t="shared" si="16"/>
        <v>40295.87500000032</v>
      </c>
      <c r="B1204" s="327"/>
      <c r="C1204" s="739"/>
      <c r="D1204" s="322"/>
      <c r="E1204" s="316"/>
      <c r="F1204" s="317"/>
      <c r="G1204" s="735"/>
      <c r="H1204" s="619"/>
      <c r="I1204" s="620"/>
      <c r="J1204" s="331"/>
      <c r="K1204" s="332"/>
      <c r="L1204" s="333"/>
      <c r="M1204" s="743"/>
      <c r="N1204" s="768"/>
      <c r="O1204" s="163"/>
      <c r="P1204" s="163"/>
      <c r="Q1204" s="806"/>
    </row>
    <row r="1205" spans="1:17" s="127" customFormat="1" ht="18.75" customHeight="1">
      <c r="A1205" s="323">
        <f t="shared" si="16"/>
        <v>40295.87500000032</v>
      </c>
      <c r="B1205" s="327"/>
      <c r="C1205" s="739"/>
      <c r="D1205" s="322"/>
      <c r="E1205" s="316"/>
      <c r="F1205" s="317"/>
      <c r="G1205" s="735"/>
      <c r="H1205" s="619"/>
      <c r="I1205" s="620"/>
      <c r="J1205" s="331"/>
      <c r="K1205" s="332"/>
      <c r="L1205" s="333"/>
      <c r="M1205" s="743"/>
      <c r="N1205" s="768"/>
      <c r="O1205" s="163"/>
      <c r="P1205" s="163"/>
      <c r="Q1205" s="806"/>
    </row>
    <row r="1206" spans="1:17" ht="18.75" customHeight="1">
      <c r="A1206" s="323">
        <f t="shared" si="16"/>
        <v>40295.87500000032</v>
      </c>
      <c r="B1206" s="327"/>
      <c r="C1206" s="297"/>
      <c r="D1206" s="354"/>
      <c r="E1206" s="355"/>
      <c r="F1206" s="317"/>
      <c r="G1206" s="187"/>
      <c r="H1206" s="619"/>
      <c r="I1206" s="620"/>
      <c r="J1206" s="331"/>
      <c r="K1206" s="332"/>
      <c r="L1206" s="333"/>
      <c r="M1206" s="743"/>
      <c r="N1206" s="768"/>
      <c r="O1206" s="163"/>
      <c r="P1206" s="163"/>
      <c r="Q1206" s="806"/>
    </row>
    <row r="1207" spans="1:17" ht="18.75" customHeight="1">
      <c r="A1207" s="323">
        <f aca="true" t="shared" si="17" ref="A1207:A1220">IF(E1206="y",A1206+F1206/24,IF(F1206&gt;0,A1206+F1206/24,A1206+D1206/24))</f>
        <v>40295.87500000032</v>
      </c>
      <c r="B1207" s="327"/>
      <c r="C1207" s="297"/>
      <c r="D1207" s="354"/>
      <c r="E1207" s="355"/>
      <c r="F1207" s="317"/>
      <c r="G1207" s="187"/>
      <c r="H1207" s="329"/>
      <c r="I1207" s="330"/>
      <c r="J1207" s="331"/>
      <c r="K1207" s="332"/>
      <c r="L1207" s="333"/>
      <c r="M1207" s="743"/>
      <c r="N1207" s="768"/>
      <c r="O1207" s="163"/>
      <c r="P1207" s="163"/>
      <c r="Q1207" s="806"/>
    </row>
    <row r="1208" spans="1:17" ht="18.75" customHeight="1">
      <c r="A1208" s="323">
        <f t="shared" si="17"/>
        <v>40295.87500000032</v>
      </c>
      <c r="B1208" s="327"/>
      <c r="C1208" s="297"/>
      <c r="D1208" s="354"/>
      <c r="E1208" s="355"/>
      <c r="F1208" s="317"/>
      <c r="G1208" s="187"/>
      <c r="H1208" s="329"/>
      <c r="I1208" s="330"/>
      <c r="J1208" s="331"/>
      <c r="K1208" s="332"/>
      <c r="L1208" s="333"/>
      <c r="M1208" s="743"/>
      <c r="N1208" s="768"/>
      <c r="O1208" s="163"/>
      <c r="P1208" s="163"/>
      <c r="Q1208" s="806"/>
    </row>
    <row r="1209" spans="1:17" ht="18.75" customHeight="1">
      <c r="A1209" s="323">
        <f t="shared" si="17"/>
        <v>40295.87500000032</v>
      </c>
      <c r="B1209" s="327"/>
      <c r="C1209" s="739"/>
      <c r="D1209" s="813"/>
      <c r="E1209" s="812"/>
      <c r="F1209" s="317"/>
      <c r="G1209" s="735"/>
      <c r="H1209" s="619"/>
      <c r="I1209" s="620"/>
      <c r="J1209" s="331"/>
      <c r="K1209" s="332"/>
      <c r="L1209" s="333"/>
      <c r="M1209" s="743"/>
      <c r="N1209" s="768"/>
      <c r="O1209" s="163"/>
      <c r="P1209" s="163"/>
      <c r="Q1209" s="806"/>
    </row>
    <row r="1210" spans="1:17" ht="18.75" customHeight="1">
      <c r="A1210" s="323">
        <f t="shared" si="17"/>
        <v>40295.87500000032</v>
      </c>
      <c r="B1210" s="327"/>
      <c r="C1210" s="739"/>
      <c r="D1210" s="813"/>
      <c r="E1210" s="812"/>
      <c r="F1210" s="317"/>
      <c r="G1210" s="735"/>
      <c r="H1210" s="619"/>
      <c r="I1210" s="620"/>
      <c r="J1210" s="331"/>
      <c r="K1210" s="332"/>
      <c r="L1210" s="333"/>
      <c r="M1210" s="743"/>
      <c r="N1210" s="768"/>
      <c r="O1210" s="163"/>
      <c r="P1210" s="163"/>
      <c r="Q1210" s="806"/>
    </row>
    <row r="1211" spans="1:17" ht="18.75" customHeight="1">
      <c r="A1211" s="323">
        <f t="shared" si="17"/>
        <v>40295.87500000032</v>
      </c>
      <c r="B1211" s="327"/>
      <c r="C1211" s="297"/>
      <c r="D1211" s="354"/>
      <c r="E1211" s="355"/>
      <c r="F1211" s="317"/>
      <c r="G1211" s="187"/>
      <c r="H1211" s="619"/>
      <c r="I1211" s="620"/>
      <c r="J1211" s="331"/>
      <c r="K1211" s="332"/>
      <c r="L1211" s="333"/>
      <c r="M1211" s="743"/>
      <c r="N1211" s="768"/>
      <c r="O1211" s="163"/>
      <c r="P1211" s="163"/>
      <c r="Q1211" s="806"/>
    </row>
    <row r="1212" spans="1:17" ht="18.75" customHeight="1">
      <c r="A1212" s="323">
        <f t="shared" si="17"/>
        <v>40295.87500000032</v>
      </c>
      <c r="B1212" s="327"/>
      <c r="C1212" s="297"/>
      <c r="D1212" s="354"/>
      <c r="E1212" s="355"/>
      <c r="F1212" s="317"/>
      <c r="G1212" s="187"/>
      <c r="H1212" s="329"/>
      <c r="I1212" s="330"/>
      <c r="J1212" s="331"/>
      <c r="K1212" s="332"/>
      <c r="L1212" s="333"/>
      <c r="M1212" s="743"/>
      <c r="N1212" s="768"/>
      <c r="O1212" s="163"/>
      <c r="P1212" s="163"/>
      <c r="Q1212" s="806"/>
    </row>
    <row r="1213" spans="1:17" ht="18.75" customHeight="1">
      <c r="A1213" s="323">
        <f t="shared" si="17"/>
        <v>40295.87500000032</v>
      </c>
      <c r="B1213" s="327"/>
      <c r="C1213" s="297"/>
      <c r="D1213" s="354"/>
      <c r="E1213" s="355"/>
      <c r="F1213" s="317"/>
      <c r="G1213" s="187"/>
      <c r="H1213" s="329"/>
      <c r="I1213" s="330"/>
      <c r="J1213" s="331"/>
      <c r="K1213" s="332"/>
      <c r="L1213" s="333"/>
      <c r="M1213" s="743"/>
      <c r="N1213" s="768"/>
      <c r="O1213" s="163"/>
      <c r="P1213" s="163"/>
      <c r="Q1213" s="806"/>
    </row>
    <row r="1214" spans="1:17" ht="18.75" customHeight="1">
      <c r="A1214" s="323">
        <f t="shared" si="17"/>
        <v>40295.87500000032</v>
      </c>
      <c r="B1214" s="327"/>
      <c r="C1214" s="297"/>
      <c r="D1214" s="354"/>
      <c r="E1214" s="355"/>
      <c r="F1214" s="317"/>
      <c r="G1214" s="187"/>
      <c r="H1214" s="329"/>
      <c r="I1214" s="330"/>
      <c r="J1214" s="331"/>
      <c r="K1214" s="332"/>
      <c r="L1214" s="333"/>
      <c r="M1214" s="743"/>
      <c r="N1214" s="768"/>
      <c r="O1214" s="163"/>
      <c r="P1214" s="163"/>
      <c r="Q1214" s="806"/>
    </row>
    <row r="1215" spans="1:17" ht="18.75" customHeight="1">
      <c r="A1215" s="323">
        <f t="shared" si="17"/>
        <v>40295.87500000032</v>
      </c>
      <c r="B1215" s="327"/>
      <c r="C1215" s="739"/>
      <c r="D1215" s="813"/>
      <c r="E1215" s="812"/>
      <c r="F1215" s="317"/>
      <c r="G1215" s="735"/>
      <c r="H1215" s="619"/>
      <c r="I1215" s="620"/>
      <c r="J1215" s="331"/>
      <c r="K1215" s="332"/>
      <c r="L1215" s="333"/>
      <c r="M1215" s="743"/>
      <c r="N1215" s="768"/>
      <c r="O1215" s="163"/>
      <c r="P1215" s="163"/>
      <c r="Q1215" s="806"/>
    </row>
    <row r="1216" spans="1:17" ht="18.75" customHeight="1">
      <c r="A1216" s="323">
        <f t="shared" si="17"/>
        <v>40295.87500000032</v>
      </c>
      <c r="B1216" s="327"/>
      <c r="C1216" s="297"/>
      <c r="D1216" s="354"/>
      <c r="E1216" s="355"/>
      <c r="F1216" s="317"/>
      <c r="G1216" s="187"/>
      <c r="H1216" s="329"/>
      <c r="I1216" s="330"/>
      <c r="J1216" s="331"/>
      <c r="K1216" s="332"/>
      <c r="L1216" s="333"/>
      <c r="M1216" s="743"/>
      <c r="N1216" s="768"/>
      <c r="O1216" s="163"/>
      <c r="P1216" s="163"/>
      <c r="Q1216" s="806"/>
    </row>
    <row r="1217" spans="1:17" ht="18.75" customHeight="1">
      <c r="A1217" s="323">
        <f t="shared" si="17"/>
        <v>40295.87500000032</v>
      </c>
      <c r="B1217" s="327"/>
      <c r="C1217" s="297"/>
      <c r="D1217" s="354"/>
      <c r="E1217" s="355"/>
      <c r="F1217" s="317"/>
      <c r="G1217" s="187"/>
      <c r="H1217" s="329"/>
      <c r="I1217" s="330"/>
      <c r="J1217" s="331"/>
      <c r="K1217" s="332"/>
      <c r="L1217" s="333"/>
      <c r="M1217" s="743"/>
      <c r="N1217" s="768"/>
      <c r="O1217" s="163"/>
      <c r="P1217" s="163"/>
      <c r="Q1217" s="806"/>
    </row>
    <row r="1218" spans="1:17" ht="18.75" customHeight="1">
      <c r="A1218" s="323">
        <f t="shared" si="17"/>
        <v>40295.87500000032</v>
      </c>
      <c r="B1218" s="327"/>
      <c r="C1218" s="739"/>
      <c r="D1218" s="813"/>
      <c r="E1218" s="812"/>
      <c r="F1218" s="317"/>
      <c r="G1218" s="735"/>
      <c r="H1218" s="619"/>
      <c r="I1218" s="620"/>
      <c r="J1218" s="331"/>
      <c r="K1218" s="332"/>
      <c r="L1218" s="333"/>
      <c r="M1218" s="743"/>
      <c r="N1218" s="768"/>
      <c r="O1218" s="163"/>
      <c r="P1218" s="163"/>
      <c r="Q1218" s="806"/>
    </row>
    <row r="1219" spans="1:17" ht="18.75" customHeight="1">
      <c r="A1219" s="323">
        <f t="shared" si="17"/>
        <v>40295.87500000032</v>
      </c>
      <c r="B1219" s="327"/>
      <c r="C1219" s="739"/>
      <c r="D1219" s="813"/>
      <c r="E1219" s="812"/>
      <c r="F1219" s="317"/>
      <c r="G1219" s="735"/>
      <c r="H1219" s="619"/>
      <c r="I1219" s="620"/>
      <c r="J1219" s="331"/>
      <c r="K1219" s="332"/>
      <c r="L1219" s="333"/>
      <c r="M1219" s="743"/>
      <c r="N1219" s="768"/>
      <c r="O1219" s="163"/>
      <c r="P1219" s="163"/>
      <c r="Q1219" s="806"/>
    </row>
    <row r="1220" spans="1:17" ht="18.75" customHeight="1">
      <c r="A1220" s="323">
        <f t="shared" si="17"/>
        <v>40295.87500000032</v>
      </c>
      <c r="B1220" s="327"/>
      <c r="C1220" s="297"/>
      <c r="D1220" s="354"/>
      <c r="E1220" s="355"/>
      <c r="F1220" s="317"/>
      <c r="G1220" s="187"/>
      <c r="H1220" s="619"/>
      <c r="I1220" s="620"/>
      <c r="J1220" s="331"/>
      <c r="K1220" s="332"/>
      <c r="L1220" s="333"/>
      <c r="M1220" s="743"/>
      <c r="N1220" s="768"/>
      <c r="O1220" s="163"/>
      <c r="P1220" s="163"/>
      <c r="Q1220" s="806"/>
    </row>
    <row r="1221" spans="1:17" ht="18.75" customHeight="1">
      <c r="A1221" s="323">
        <f aca="true" t="shared" si="18" ref="A1221:A1245">IF(E1220="y",A1220+F1220/24,IF(F1220&gt;0,A1220+F1220/24,A1220+D1220/24))</f>
        <v>40295.87500000032</v>
      </c>
      <c r="B1221" s="327"/>
      <c r="C1221" s="297"/>
      <c r="D1221" s="354"/>
      <c r="E1221" s="355"/>
      <c r="F1221" s="317"/>
      <c r="G1221" s="187"/>
      <c r="H1221" s="329"/>
      <c r="I1221" s="330"/>
      <c r="J1221" s="331"/>
      <c r="K1221" s="332"/>
      <c r="L1221" s="333"/>
      <c r="M1221" s="743"/>
      <c r="N1221" s="768"/>
      <c r="O1221" s="163"/>
      <c r="P1221" s="163"/>
      <c r="Q1221" s="806"/>
    </row>
    <row r="1222" spans="1:17" ht="18.75" customHeight="1">
      <c r="A1222" s="323">
        <f t="shared" si="18"/>
        <v>40295.87500000032</v>
      </c>
      <c r="B1222" s="327"/>
      <c r="C1222" s="297"/>
      <c r="D1222" s="354"/>
      <c r="E1222" s="355"/>
      <c r="F1222" s="317"/>
      <c r="G1222" s="187"/>
      <c r="H1222" s="329"/>
      <c r="I1222" s="330"/>
      <c r="J1222" s="331"/>
      <c r="K1222" s="332"/>
      <c r="L1222" s="333"/>
      <c r="M1222" s="743"/>
      <c r="N1222" s="768"/>
      <c r="O1222" s="163"/>
      <c r="P1222" s="163"/>
      <c r="Q1222" s="806"/>
    </row>
    <row r="1223" spans="1:17" ht="18.75" customHeight="1">
      <c r="A1223" s="323">
        <f t="shared" si="18"/>
        <v>40295.87500000032</v>
      </c>
      <c r="B1223" s="327"/>
      <c r="C1223" s="297"/>
      <c r="D1223" s="354"/>
      <c r="E1223" s="355"/>
      <c r="F1223" s="317"/>
      <c r="G1223" s="187"/>
      <c r="H1223" s="329"/>
      <c r="I1223" s="330"/>
      <c r="J1223" s="331"/>
      <c r="K1223" s="332"/>
      <c r="L1223" s="333"/>
      <c r="M1223" s="743"/>
      <c r="N1223" s="768"/>
      <c r="O1223" s="163"/>
      <c r="P1223" s="163"/>
      <c r="Q1223" s="806"/>
    </row>
    <row r="1224" spans="1:17" ht="18.75" customHeight="1">
      <c r="A1224" s="323">
        <f t="shared" si="18"/>
        <v>40295.87500000032</v>
      </c>
      <c r="B1224" s="327"/>
      <c r="C1224" s="297"/>
      <c r="D1224" s="354"/>
      <c r="E1224" s="355"/>
      <c r="F1224" s="317"/>
      <c r="G1224" s="187"/>
      <c r="H1224" s="329"/>
      <c r="I1224" s="330"/>
      <c r="J1224" s="331"/>
      <c r="K1224" s="332"/>
      <c r="L1224" s="333"/>
      <c r="M1224" s="743"/>
      <c r="N1224" s="768"/>
      <c r="O1224" s="163"/>
      <c r="P1224" s="163"/>
      <c r="Q1224" s="806"/>
    </row>
    <row r="1225" spans="1:17" ht="18.75" customHeight="1">
      <c r="A1225" s="323">
        <f t="shared" si="18"/>
        <v>40295.87500000032</v>
      </c>
      <c r="B1225" s="327"/>
      <c r="C1225" s="739"/>
      <c r="D1225" s="813"/>
      <c r="E1225" s="812"/>
      <c r="F1225" s="317"/>
      <c r="G1225" s="735"/>
      <c r="H1225" s="619"/>
      <c r="I1225" s="620"/>
      <c r="J1225" s="138"/>
      <c r="K1225" s="139"/>
      <c r="L1225" s="140"/>
      <c r="M1225" s="742"/>
      <c r="N1225" s="765"/>
      <c r="O1225" s="142"/>
      <c r="P1225" s="142"/>
      <c r="Q1225" s="766"/>
    </row>
    <row r="1226" spans="1:17" ht="18.75" customHeight="1">
      <c r="A1226" s="323">
        <f t="shared" si="18"/>
        <v>40295.87500000032</v>
      </c>
      <c r="B1226" s="327"/>
      <c r="C1226" s="297"/>
      <c r="D1226" s="354"/>
      <c r="E1226" s="355"/>
      <c r="F1226" s="317"/>
      <c r="G1226" s="187"/>
      <c r="H1226" s="329"/>
      <c r="I1226" s="330"/>
      <c r="J1226" s="138"/>
      <c r="K1226" s="139"/>
      <c r="L1226" s="140"/>
      <c r="M1226" s="742"/>
      <c r="N1226" s="765"/>
      <c r="O1226" s="142"/>
      <c r="P1226" s="142"/>
      <c r="Q1226" s="766"/>
    </row>
    <row r="1227" spans="1:17" ht="18.75" customHeight="1">
      <c r="A1227" s="323">
        <f t="shared" si="18"/>
        <v>40295.87500000032</v>
      </c>
      <c r="B1227" s="327"/>
      <c r="C1227" s="739"/>
      <c r="D1227" s="813"/>
      <c r="E1227" s="812"/>
      <c r="F1227" s="317"/>
      <c r="G1227" s="735"/>
      <c r="H1227" s="619"/>
      <c r="I1227" s="620"/>
      <c r="J1227" s="138"/>
      <c r="K1227" s="139"/>
      <c r="L1227" s="140"/>
      <c r="M1227" s="742"/>
      <c r="N1227" s="765"/>
      <c r="O1227" s="142"/>
      <c r="P1227" s="142"/>
      <c r="Q1227" s="766"/>
    </row>
    <row r="1228" spans="1:17" ht="18.75" customHeight="1">
      <c r="A1228" s="323">
        <f t="shared" si="18"/>
        <v>40295.87500000032</v>
      </c>
      <c r="B1228" s="327"/>
      <c r="C1228" s="739"/>
      <c r="D1228" s="813"/>
      <c r="E1228" s="812"/>
      <c r="F1228" s="317"/>
      <c r="G1228" s="735"/>
      <c r="H1228" s="619"/>
      <c r="I1228" s="620"/>
      <c r="J1228" s="138"/>
      <c r="K1228" s="139"/>
      <c r="L1228" s="140"/>
      <c r="M1228" s="742"/>
      <c r="N1228" s="765"/>
      <c r="O1228" s="142"/>
      <c r="P1228" s="142"/>
      <c r="Q1228" s="766"/>
    </row>
    <row r="1229" spans="1:17" ht="18.75" customHeight="1">
      <c r="A1229" s="323">
        <f t="shared" si="18"/>
        <v>40295.87500000032</v>
      </c>
      <c r="B1229" s="327"/>
      <c r="C1229" s="297"/>
      <c r="D1229" s="354"/>
      <c r="E1229" s="355"/>
      <c r="F1229" s="317"/>
      <c r="G1229" s="187"/>
      <c r="H1229" s="619"/>
      <c r="I1229" s="620"/>
      <c r="J1229" s="138"/>
      <c r="K1229" s="139"/>
      <c r="L1229" s="140"/>
      <c r="M1229" s="742"/>
      <c r="N1229" s="765"/>
      <c r="O1229" s="142"/>
      <c r="P1229" s="142"/>
      <c r="Q1229" s="766"/>
    </row>
    <row r="1230" spans="1:17" ht="18.75" customHeight="1">
      <c r="A1230" s="323">
        <f t="shared" si="18"/>
        <v>40295.87500000032</v>
      </c>
      <c r="B1230" s="327"/>
      <c r="C1230" s="739"/>
      <c r="D1230" s="813"/>
      <c r="E1230" s="812"/>
      <c r="F1230" s="317"/>
      <c r="G1230" s="735"/>
      <c r="H1230" s="619"/>
      <c r="I1230" s="620"/>
      <c r="J1230" s="138"/>
      <c r="K1230" s="139"/>
      <c r="L1230" s="140"/>
      <c r="M1230" s="742"/>
      <c r="N1230" s="765"/>
      <c r="O1230" s="142"/>
      <c r="P1230" s="142"/>
      <c r="Q1230" s="766"/>
    </row>
    <row r="1231" spans="1:17" ht="18.75" customHeight="1">
      <c r="A1231" s="323">
        <f t="shared" si="18"/>
        <v>40295.87500000032</v>
      </c>
      <c r="B1231" s="327"/>
      <c r="C1231" s="739"/>
      <c r="D1231" s="813"/>
      <c r="E1231" s="812"/>
      <c r="F1231" s="317"/>
      <c r="G1231" s="735"/>
      <c r="H1231" s="619"/>
      <c r="I1231" s="620"/>
      <c r="J1231" s="138"/>
      <c r="K1231" s="139"/>
      <c r="L1231" s="140"/>
      <c r="M1231" s="742"/>
      <c r="N1231" s="765"/>
      <c r="O1231" s="142"/>
      <c r="P1231" s="142"/>
      <c r="Q1231" s="766"/>
    </row>
    <row r="1232" spans="1:17" ht="18.75" customHeight="1">
      <c r="A1232" s="323">
        <f t="shared" si="18"/>
        <v>40295.87500000032</v>
      </c>
      <c r="B1232" s="327"/>
      <c r="C1232" s="297"/>
      <c r="D1232" s="354"/>
      <c r="E1232" s="355"/>
      <c r="F1232" s="317"/>
      <c r="G1232" s="187"/>
      <c r="H1232" s="619"/>
      <c r="I1232" s="620"/>
      <c r="J1232" s="138"/>
      <c r="K1232" s="139"/>
      <c r="L1232" s="140"/>
      <c r="M1232" s="742"/>
      <c r="N1232" s="765"/>
      <c r="O1232" s="142"/>
      <c r="P1232" s="142"/>
      <c r="Q1232" s="766"/>
    </row>
    <row r="1233" spans="1:17" ht="18.75" customHeight="1">
      <c r="A1233" s="323">
        <f t="shared" si="18"/>
        <v>40295.87500000032</v>
      </c>
      <c r="B1233" s="327"/>
      <c r="C1233" s="297"/>
      <c r="D1233" s="354"/>
      <c r="E1233" s="355"/>
      <c r="F1233" s="317"/>
      <c r="G1233" s="187"/>
      <c r="H1233" s="329"/>
      <c r="I1233" s="330"/>
      <c r="J1233" s="138"/>
      <c r="K1233" s="139"/>
      <c r="L1233" s="140"/>
      <c r="M1233" s="742"/>
      <c r="N1233" s="765"/>
      <c r="O1233" s="142"/>
      <c r="P1233" s="142"/>
      <c r="Q1233" s="766"/>
    </row>
    <row r="1234" spans="1:17" ht="18.75" customHeight="1">
      <c r="A1234" s="323">
        <f t="shared" si="18"/>
        <v>40295.87500000032</v>
      </c>
      <c r="B1234" s="327"/>
      <c r="C1234" s="297"/>
      <c r="D1234" s="354"/>
      <c r="E1234" s="355"/>
      <c r="F1234" s="317"/>
      <c r="G1234" s="187"/>
      <c r="H1234" s="329"/>
      <c r="I1234" s="330"/>
      <c r="J1234" s="138"/>
      <c r="K1234" s="139"/>
      <c r="L1234" s="140"/>
      <c r="M1234" s="742"/>
      <c r="N1234" s="765"/>
      <c r="O1234" s="142"/>
      <c r="P1234" s="142"/>
      <c r="Q1234" s="766"/>
    </row>
    <row r="1235" spans="1:17" ht="18.75" customHeight="1">
      <c r="A1235" s="323">
        <f t="shared" si="18"/>
        <v>40295.87500000032</v>
      </c>
      <c r="B1235" s="327"/>
      <c r="C1235" s="297"/>
      <c r="D1235" s="354"/>
      <c r="E1235" s="355"/>
      <c r="F1235" s="317"/>
      <c r="G1235" s="187"/>
      <c r="H1235" s="329"/>
      <c r="I1235" s="330"/>
      <c r="J1235" s="138"/>
      <c r="K1235" s="139"/>
      <c r="L1235" s="140"/>
      <c r="M1235" s="742"/>
      <c r="N1235" s="765"/>
      <c r="O1235" s="142"/>
      <c r="P1235" s="142"/>
      <c r="Q1235" s="766"/>
    </row>
    <row r="1236" spans="1:17" ht="18.75" customHeight="1">
      <c r="A1236" s="323">
        <f t="shared" si="18"/>
        <v>40295.87500000032</v>
      </c>
      <c r="B1236" s="327"/>
      <c r="C1236" s="297"/>
      <c r="D1236" s="354"/>
      <c r="E1236" s="355"/>
      <c r="F1236" s="317"/>
      <c r="G1236" s="187"/>
      <c r="H1236" s="329"/>
      <c r="I1236" s="330"/>
      <c r="J1236" s="138"/>
      <c r="K1236" s="139"/>
      <c r="L1236" s="140"/>
      <c r="M1236" s="742"/>
      <c r="N1236" s="765"/>
      <c r="O1236" s="142"/>
      <c r="P1236" s="142"/>
      <c r="Q1236" s="766"/>
    </row>
    <row r="1237" spans="1:17" ht="18.75" customHeight="1">
      <c r="A1237" s="323">
        <f t="shared" si="18"/>
        <v>40295.87500000032</v>
      </c>
      <c r="B1237" s="327"/>
      <c r="C1237" s="297"/>
      <c r="D1237" s="354"/>
      <c r="E1237" s="355"/>
      <c r="F1237" s="317"/>
      <c r="G1237" s="187"/>
      <c r="H1237" s="329"/>
      <c r="I1237" s="330"/>
      <c r="J1237" s="138"/>
      <c r="K1237" s="139"/>
      <c r="L1237" s="140"/>
      <c r="M1237" s="742"/>
      <c r="N1237" s="765"/>
      <c r="O1237" s="142"/>
      <c r="P1237" s="142"/>
      <c r="Q1237" s="766"/>
    </row>
    <row r="1238" spans="1:17" ht="18.75" customHeight="1">
      <c r="A1238" s="323">
        <f t="shared" si="18"/>
        <v>40295.87500000032</v>
      </c>
      <c r="B1238" s="327"/>
      <c r="C1238" s="297"/>
      <c r="D1238" s="354"/>
      <c r="E1238" s="355"/>
      <c r="F1238" s="317"/>
      <c r="G1238" s="187"/>
      <c r="H1238" s="329"/>
      <c r="I1238" s="330"/>
      <c r="J1238" s="138"/>
      <c r="K1238" s="139"/>
      <c r="L1238" s="140"/>
      <c r="M1238" s="742"/>
      <c r="N1238" s="765"/>
      <c r="O1238" s="142"/>
      <c r="P1238" s="142"/>
      <c r="Q1238" s="766"/>
    </row>
    <row r="1239" spans="1:17" ht="18.75" customHeight="1">
      <c r="A1239" s="323">
        <f t="shared" si="18"/>
        <v>40295.87500000032</v>
      </c>
      <c r="B1239" s="327"/>
      <c r="C1239" s="297"/>
      <c r="D1239" s="354"/>
      <c r="E1239" s="355"/>
      <c r="F1239" s="317"/>
      <c r="G1239" s="187"/>
      <c r="H1239" s="329"/>
      <c r="I1239" s="330"/>
      <c r="J1239" s="138"/>
      <c r="K1239" s="139"/>
      <c r="L1239" s="140"/>
      <c r="M1239" s="742"/>
      <c r="N1239" s="765"/>
      <c r="O1239" s="142"/>
      <c r="P1239" s="142"/>
      <c r="Q1239" s="766"/>
    </row>
    <row r="1240" spans="1:17" ht="18.75" customHeight="1">
      <c r="A1240" s="323">
        <f t="shared" si="18"/>
        <v>40295.87500000032</v>
      </c>
      <c r="B1240" s="327"/>
      <c r="C1240" s="297"/>
      <c r="D1240" s="354"/>
      <c r="E1240" s="355"/>
      <c r="F1240" s="317"/>
      <c r="G1240" s="187"/>
      <c r="H1240" s="329"/>
      <c r="I1240" s="330"/>
      <c r="J1240" s="138"/>
      <c r="K1240" s="139"/>
      <c r="L1240" s="140"/>
      <c r="M1240" s="742"/>
      <c r="N1240" s="765"/>
      <c r="O1240" s="142"/>
      <c r="P1240" s="142"/>
      <c r="Q1240" s="766"/>
    </row>
    <row r="1241" spans="1:17" ht="18.75" customHeight="1">
      <c r="A1241" s="323">
        <f t="shared" si="18"/>
        <v>40295.87500000032</v>
      </c>
      <c r="B1241" s="362"/>
      <c r="C1241" s="297"/>
      <c r="D1241" s="354"/>
      <c r="E1241" s="355"/>
      <c r="F1241" s="300"/>
      <c r="G1241" s="187"/>
      <c r="H1241" s="329"/>
      <c r="I1241" s="330"/>
      <c r="J1241" s="138"/>
      <c r="K1241" s="139"/>
      <c r="L1241" s="140"/>
      <c r="M1241" s="742"/>
      <c r="N1241" s="765"/>
      <c r="O1241" s="142"/>
      <c r="P1241" s="142"/>
      <c r="Q1241" s="766"/>
    </row>
    <row r="1242" spans="1:17" ht="18.75" customHeight="1">
      <c r="A1242" s="323">
        <f t="shared" si="18"/>
        <v>40295.87500000032</v>
      </c>
      <c r="B1242" s="327"/>
      <c r="C1242" s="297"/>
      <c r="D1242" s="354"/>
      <c r="E1242" s="355"/>
      <c r="F1242" s="300"/>
      <c r="G1242" s="187"/>
      <c r="H1242" s="329"/>
      <c r="I1242" s="330"/>
      <c r="J1242" s="138"/>
      <c r="K1242" s="139"/>
      <c r="L1242" s="140"/>
      <c r="M1242" s="742"/>
      <c r="N1242" s="765"/>
      <c r="O1242" s="142"/>
      <c r="P1242" s="142"/>
      <c r="Q1242" s="766"/>
    </row>
    <row r="1243" spans="1:17" ht="18.75" customHeight="1">
      <c r="A1243" s="323">
        <f t="shared" si="18"/>
        <v>40295.87500000032</v>
      </c>
      <c r="B1243" s="327"/>
      <c r="C1243" s="297"/>
      <c r="D1243" s="298"/>
      <c r="E1243" s="299"/>
      <c r="F1243" s="300"/>
      <c r="G1243" s="187"/>
      <c r="H1243" s="329"/>
      <c r="I1243" s="330"/>
      <c r="J1243" s="138"/>
      <c r="K1243" s="139"/>
      <c r="L1243" s="140"/>
      <c r="M1243" s="742"/>
      <c r="N1243" s="765"/>
      <c r="O1243" s="142"/>
      <c r="P1243" s="142"/>
      <c r="Q1243" s="766"/>
    </row>
    <row r="1244" spans="1:17" ht="18.75" customHeight="1">
      <c r="A1244" s="296">
        <f t="shared" si="18"/>
        <v>40295.87500000032</v>
      </c>
      <c r="B1244" s="327"/>
      <c r="C1244" s="297"/>
      <c r="D1244" s="298"/>
      <c r="E1244" s="299"/>
      <c r="F1244" s="300"/>
      <c r="G1244" s="184"/>
      <c r="H1244" s="185"/>
      <c r="I1244" s="186"/>
      <c r="J1244" s="138"/>
      <c r="K1244" s="139"/>
      <c r="L1244" s="140"/>
      <c r="M1244" s="742"/>
      <c r="N1244" s="765"/>
      <c r="O1244" s="142"/>
      <c r="P1244" s="142"/>
      <c r="Q1244" s="766"/>
    </row>
    <row r="1245" spans="1:17" ht="18.75" customHeight="1" thickBot="1">
      <c r="A1245" s="350">
        <f t="shared" si="18"/>
        <v>40295.87500000032</v>
      </c>
      <c r="B1245" s="351"/>
      <c r="C1245" s="343"/>
      <c r="D1245" s="344"/>
      <c r="E1245" s="344"/>
      <c r="F1245" s="345"/>
      <c r="G1245" s="345"/>
      <c r="H1245" s="346"/>
      <c r="I1245" s="347"/>
      <c r="J1245" s="348"/>
      <c r="K1245" s="348"/>
      <c r="L1245" s="348"/>
      <c r="M1245" s="349"/>
      <c r="N1245" s="808"/>
      <c r="O1245" s="809"/>
      <c r="P1245" s="809"/>
      <c r="Q1245" s="810"/>
    </row>
    <row r="1246" ht="18.75" customHeight="1" thickTop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</sheetData>
  <sheetProtection/>
  <mergeCells count="2">
    <mergeCell ref="J3:L3"/>
    <mergeCell ref="O4:Q4"/>
  </mergeCells>
  <conditionalFormatting sqref="H1:I3 A3:B3 J1:L2 A1:G2 B1240:F1240 B6:F353 B354 C367:F369 C354:F359 B360:F366 C448:D456 B448:B455 B370:F447 R705:R713 B699:B758 B759:F773 B774:B777 B850:F850 C774:F849 B781:B849 B851 B927 B916:F923 C851:F915 B857:B915 B924:D926 E924:F929 C927:D929 P1136:P1173 B932:B1203 C930:F1203 B1204:F1231 B1232:B1244 C1232:F1245 C603:F758 B603:B695 E448:F582 B457:D582 R578:R589 A6:A1246 B583:F602 J6:L1246 H6:I1245">
    <cfRule type="expression" priority="1" dxfId="3" stopIfTrue="1">
      <formula>OR($L1&lt;&gt;"",$K1&lt;&gt;"",$J1&lt;&gt;"")</formula>
    </cfRule>
  </conditionalFormatting>
  <conditionalFormatting sqref="B1245">
    <cfRule type="expression" priority="2" dxfId="3" stopIfTrue="1">
      <formula>OR($L1289&lt;&gt;"",$K1289&lt;&gt;"",$J1289&lt;&gt;"")</formula>
    </cfRule>
  </conditionalFormatting>
  <conditionalFormatting sqref="B355">
    <cfRule type="expression" priority="3" dxfId="3" stopIfTrue="1">
      <formula>OR($L367&lt;&gt;"",$K367&lt;&gt;"",$J367&lt;&gt;"")</formula>
    </cfRule>
  </conditionalFormatting>
  <conditionalFormatting sqref="B356">
    <cfRule type="expression" priority="4" dxfId="3" stopIfTrue="1">
      <formula>OR($L370&lt;&gt;"",$K370&lt;&gt;"",$J370&lt;&gt;"")</formula>
    </cfRule>
  </conditionalFormatting>
  <conditionalFormatting sqref="B367">
    <cfRule type="expression" priority="5" dxfId="3" stopIfTrue="1">
      <formula>OR($L370&lt;&gt;"",$K370&lt;&gt;"",$J370&lt;&gt;"")</formula>
    </cfRule>
  </conditionalFormatting>
  <conditionalFormatting sqref="B357 B369">
    <cfRule type="expression" priority="6" dxfId="3" stopIfTrue="1">
      <formula>OR($L370&lt;&gt;"",$K370&lt;&gt;"",$J370&lt;&gt;"")</formula>
    </cfRule>
  </conditionalFormatting>
  <conditionalFormatting sqref="B368">
    <cfRule type="expression" priority="7" dxfId="3" stopIfTrue="1">
      <formula>OR($L377&lt;&gt;"",$K377&lt;&gt;"",$J377&lt;&gt;"")</formula>
    </cfRule>
  </conditionalFormatting>
  <conditionalFormatting sqref="B358">
    <cfRule type="expression" priority="8" dxfId="3" stopIfTrue="1">
      <formula>OR($L377&lt;&gt;"",$K377&lt;&gt;"",$J377&lt;&gt;"")</formula>
    </cfRule>
  </conditionalFormatting>
  <conditionalFormatting sqref="B359 B852:B853">
    <cfRule type="expression" priority="9" dxfId="3" stopIfTrue="1">
      <formula>OR($L382&lt;&gt;"",$K382&lt;&gt;"",$J382&lt;&gt;"")</formula>
    </cfRule>
  </conditionalFormatting>
  <conditionalFormatting sqref="B780">
    <cfRule type="expression" priority="10" dxfId="3" stopIfTrue="1">
      <formula>OR($L800&lt;&gt;"",$K800&lt;&gt;"",$J800&lt;&gt;"")</formula>
    </cfRule>
  </conditionalFormatting>
  <conditionalFormatting sqref="B778:B779 B856">
    <cfRule type="expression" priority="11" dxfId="3" stopIfTrue="1">
      <formula>OR($L799&lt;&gt;"",$K799&lt;&gt;"",$J799&lt;&gt;"")</formula>
    </cfRule>
  </conditionalFormatting>
  <conditionalFormatting sqref="B854:B855">
    <cfRule type="expression" priority="12" dxfId="3" stopIfTrue="1">
      <formula>OR($L876&lt;&gt;"",$K876&lt;&gt;"",$J876&lt;&gt;"")</formula>
    </cfRule>
  </conditionalFormatting>
  <conditionalFormatting sqref="B931">
    <cfRule type="expression" priority="13" dxfId="3" stopIfTrue="1">
      <formula>OR($L989&lt;&gt;"",$K989&lt;&gt;"",$J989&lt;&gt;"")</formula>
    </cfRule>
  </conditionalFormatting>
  <conditionalFormatting sqref="B929:B930">
    <cfRule type="expression" priority="14" dxfId="3" stopIfTrue="1">
      <formula>OR($L988&lt;&gt;"",$K988&lt;&gt;"",$J988&lt;&gt;"")</formula>
    </cfRule>
  </conditionalFormatting>
  <conditionalFormatting sqref="B928">
    <cfRule type="expression" priority="7" dxfId="3" stopIfTrue="1">
      <formula>OR(#REF!&lt;&gt;"",#REF!&lt;&gt;"",#REF!&lt;&gt;"")</formula>
    </cfRule>
  </conditionalFormatting>
  <conditionalFormatting sqref="B696:B698">
    <cfRule type="expression" priority="16" dxfId="3" stopIfTrue="1">
      <formula>OR(#REF!&lt;&gt;"",#REF!&lt;&gt;"",#REF!&lt;&gt;"")</formula>
    </cfRule>
  </conditionalFormatting>
  <conditionalFormatting sqref="B456">
    <cfRule type="expression" priority="6" dxfId="3" stopIfTrue="1">
      <formula>OR($L472&lt;&gt;"",$K472&lt;&gt;"",$J472&lt;&gt;"")</formula>
    </cfRule>
  </conditionalFormatting>
  <conditionalFormatting sqref="G6:G1245">
    <cfRule type="cellIs" priority="8" dxfId="3" operator="notBetween" stopIfTrue="1">
      <formula>-1.5</formula>
      <formula>1.5</formula>
    </cfRule>
    <cfRule type="cellIs" priority="9" dxfId="7" operator="between" stopIfTrue="1">
      <formula>-1.5</formula>
      <formula>1.5</formula>
    </cfRule>
  </conditionalFormatting>
  <printOptions horizontalCentered="1"/>
  <pageMargins left="0.19" right="0.33" top="1" bottom="1" header="0.5" footer="0.5"/>
  <pageSetup fitToHeight="13" horizontalDpi="600" verticalDpi="600" orientation="portrait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4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8.28125" style="0" customWidth="1"/>
    <col min="2" max="2" width="28.140625" style="0" customWidth="1"/>
    <col min="3" max="3" width="8.140625" style="0" customWidth="1"/>
    <col min="4" max="4" width="8.57421875" style="0" customWidth="1"/>
    <col min="5" max="5" width="25.7109375" style="0" customWidth="1"/>
    <col min="7" max="7" width="7.7109375" style="0" customWidth="1"/>
    <col min="8" max="8" width="25.7109375" style="0" customWidth="1"/>
    <col min="10" max="10" width="7.7109375" style="0" customWidth="1"/>
    <col min="11" max="11" width="25.7109375" style="0" customWidth="1"/>
    <col min="13" max="13" width="7.7109375" style="0" customWidth="1"/>
    <col min="14" max="14" width="25.7109375" style="0" customWidth="1"/>
  </cols>
  <sheetData>
    <row r="1" ht="15">
      <c r="G1" s="107"/>
    </row>
    <row r="2" spans="1:15" s="15" customFormat="1" ht="31.5" thickBot="1">
      <c r="A2" s="25"/>
      <c r="B2" s="23" t="s">
        <v>375</v>
      </c>
      <c r="C2" s="23"/>
      <c r="D2" s="23"/>
      <c r="E2" s="23"/>
      <c r="F2" s="23"/>
      <c r="G2" s="23"/>
      <c r="H2" s="23"/>
      <c r="I2" s="23"/>
      <c r="J2" s="24" t="s">
        <v>407</v>
      </c>
      <c r="K2" s="23" t="str">
        <f>'Operations Input'!A3</f>
        <v>Macondo, MC 252</v>
      </c>
      <c r="L2" s="23"/>
      <c r="M2" s="23"/>
      <c r="N2" s="23"/>
      <c r="O2" s="26"/>
    </row>
    <row r="3" spans="1:15" ht="17.25" thickBot="1" thickTop="1">
      <c r="A3" s="20">
        <f ca="1">TODAY()</f>
        <v>40284</v>
      </c>
      <c r="B3" s="21"/>
      <c r="C3" s="22"/>
      <c r="D3" s="20">
        <f>A3+1</f>
        <v>40285</v>
      </c>
      <c r="E3" s="21"/>
      <c r="F3" s="22"/>
      <c r="G3" s="20">
        <f>D3+1</f>
        <v>40286</v>
      </c>
      <c r="H3" s="21"/>
      <c r="I3" s="22"/>
      <c r="J3" s="20">
        <f>G3+1</f>
        <v>40287</v>
      </c>
      <c r="K3" s="21"/>
      <c r="L3" s="22"/>
      <c r="M3" s="20">
        <f>J3+1</f>
        <v>40288</v>
      </c>
      <c r="N3" s="21"/>
      <c r="O3" s="22"/>
    </row>
    <row r="4" spans="1:15" ht="15">
      <c r="A4" s="4">
        <f>A3</f>
        <v>40284</v>
      </c>
      <c r="B4" s="5" t="str">
        <f>(VLOOKUP(A4,'Operations Input'!$A$6:$B$1772,2,1))</f>
        <v>Stage up pumps &amp; circ</v>
      </c>
      <c r="C4" s="6"/>
      <c r="D4" s="4">
        <f>D3</f>
        <v>40285</v>
      </c>
      <c r="E4" s="5" t="str">
        <f>(VLOOKUP(D4,'Operations Input'!$A$6:$B$1631,2,1))</f>
        <v>POH to BHA / Pull Wear Sleeve</v>
      </c>
      <c r="F4" s="6"/>
      <c r="G4" s="4">
        <f>G3</f>
        <v>40286</v>
      </c>
      <c r="H4" s="5" t="str">
        <f>(VLOOKUP(G4,'Operations Input'!$A$6:$B$1631,2,1))</f>
        <v>Run 7,000' +/-  9 7/8" csg</v>
      </c>
      <c r="I4" s="6"/>
      <c r="J4" s="4">
        <f>J3</f>
        <v>40287</v>
      </c>
      <c r="K4" s="5" t="str">
        <f>(VLOOKUP(J4,'Operations Input'!$A$6:$B$1631,2,1))</f>
        <v>Perform Foam Cmt job </v>
      </c>
      <c r="L4" s="6"/>
      <c r="M4" s="4">
        <f>M3</f>
        <v>40288</v>
      </c>
      <c r="N4" s="5" t="str">
        <f>(VLOOKUP(M4,'Operations Input'!$A$6:$B$1631,2,1))</f>
        <v>POOH w/LIT &amp; LD LIT</v>
      </c>
      <c r="O4" s="6"/>
    </row>
    <row r="5" spans="1:15" ht="15">
      <c r="A5" s="7">
        <f>A4+1/23.99</f>
        <v>40284.041684035015</v>
      </c>
      <c r="B5" s="8" t="str">
        <f>IF(VLOOKUP(A5,'Operations Input'!$A$6:$B$1631,2,1)=VLOOKUP(A4,'Operations Input'!$A$6:$B$1631,2,1)," ",VLOOKUP(A5,'Operations Input'!$A$6:$B$1631,2,1))</f>
        <v>TIH to 18, 100' +/-</v>
      </c>
      <c r="C5" s="9"/>
      <c r="D5" s="7">
        <f>D4+1/23.99</f>
        <v>40285.041684035015</v>
      </c>
      <c r="E5" s="8" t="str">
        <f>IF(VLOOKUP(D5,'Operations Input'!$A$6:$B$1631,2,1)=VLOOKUP(D4,'Operations Input'!$A$6:$B$1631,2,1)," ",VLOOKUP(D5,'Operations Input'!$A$6:$B$1631,2,1))</f>
        <v> </v>
      </c>
      <c r="F5" s="9"/>
      <c r="G5" s="7">
        <f>G4+1/23.99</f>
        <v>40286.041684035015</v>
      </c>
      <c r="H5" s="8" t="str">
        <f>IF(VLOOKUP(G5,'Operations Input'!$A$6:$B$1631,2,1)=VLOOKUP(G4,'Operations Input'!$A$6:$B$1631,2,1)," ",VLOOKUP(G5,'Operations Input'!$A$6:$B$1631,2,1))</f>
        <v> </v>
      </c>
      <c r="I5" s="9"/>
      <c r="J5" s="7">
        <f>J4+1/23.99</f>
        <v>40287.041684035015</v>
      </c>
      <c r="K5" s="8" t="str">
        <f>IF(VLOOKUP(J5,'Operations Input'!$A$6:$B$1631,2,1)=VLOOKUP(J4,'Operations Input'!$A$6:$B$1631,2,1)," ",VLOOKUP(J5,'Operations Input'!$A$6:$B$1631,2,1))</f>
        <v> </v>
      </c>
      <c r="L5" s="9"/>
      <c r="M5" s="7">
        <f>M4+1/23.99</f>
        <v>40288.041684035015</v>
      </c>
      <c r="N5" s="8" t="str">
        <f>IF(VLOOKUP(M5,'Operations Input'!$A$6:$B$1631,2,1)=VLOOKUP(M4,'Operations Input'!$A$6:$B$1631,2,1)," ",VLOOKUP(M5,'Operations Input'!$A$6:$B$1631,2,1))</f>
        <v> </v>
      </c>
      <c r="O5" s="9"/>
    </row>
    <row r="6" spans="1:15" ht="15">
      <c r="A6" s="7">
        <f aca="true" t="shared" si="0" ref="A6:A27">A5+1/23.99</f>
        <v>40284.08336807003</v>
      </c>
      <c r="B6" s="8" t="str">
        <f>IF(VLOOKUP(A6,'Operations Input'!$A$6:$B$1631,2,1)=VLOOKUP(A5,'Operations Input'!$A$6:$B$1631,2,1)," ",VLOOKUP(A6,'Operations Input'!$A$6:$B$1631,2,1))</f>
        <v>Wash to TD</v>
      </c>
      <c r="C6" s="9"/>
      <c r="D6" s="7">
        <f aca="true" t="shared" si="1" ref="D6:D27">D5+1/23.99</f>
        <v>40285.08336807003</v>
      </c>
      <c r="E6" s="8" t="str">
        <f>IF(VLOOKUP(D6,'Operations Input'!$A$6:$B$1631,2,1)=VLOOKUP(D5,'Operations Input'!$A$6:$B$1631,2,1)," ",VLOOKUP(D6,'Operations Input'!$A$6:$B$1631,2,1))</f>
        <v> </v>
      </c>
      <c r="F6" s="9"/>
      <c r="G6" s="7">
        <f aca="true" t="shared" si="2" ref="G6:G27">G5+1/23.99</f>
        <v>40286.08336807003</v>
      </c>
      <c r="H6" s="8" t="str">
        <f>IF(VLOOKUP(G6,'Operations Input'!$A$6:$B$1631,2,1)=VLOOKUP(G5,'Operations Input'!$A$6:$B$1631,2,1)," ",VLOOKUP(G6,'Operations Input'!$A$6:$B$1631,2,1))</f>
        <v> </v>
      </c>
      <c r="I6" s="9"/>
      <c r="J6" s="7">
        <f aca="true" t="shared" si="3" ref="J6:J27">J5+1/23.99</f>
        <v>40287.08336807003</v>
      </c>
      <c r="K6" s="8" t="str">
        <f>IF(VLOOKUP(J6,'Operations Input'!$A$6:$B$1631,2,1)=VLOOKUP(J5,'Operations Input'!$A$6:$B$1631,2,1)," ",VLOOKUP(J6,'Operations Input'!$A$6:$B$1631,2,1))</f>
        <v> </v>
      </c>
      <c r="L6" s="9"/>
      <c r="M6" s="7">
        <f aca="true" t="shared" si="4" ref="M6:M27">M5+1/23.99</f>
        <v>40288.08336807003</v>
      </c>
      <c r="N6" s="8" t="str">
        <f>IF(VLOOKUP(M6,'Operations Input'!$A$6:$B$1631,2,1)=VLOOKUP(M5,'Operations Input'!$A$6:$B$1631,2,1)," ",VLOOKUP(M6,'Operations Input'!$A$6:$B$1631,2,1))</f>
        <v> </v>
      </c>
      <c r="O6" s="9"/>
    </row>
    <row r="7" spans="1:15" ht="15">
      <c r="A7" s="7">
        <f t="shared" si="0"/>
        <v>40284.125052105046</v>
      </c>
      <c r="B7" s="8" t="str">
        <f>IF(VLOOKUP(A7,'Operations Input'!$A$6:$B$1631,2,1)=VLOOKUP(A6,'Operations Input'!$A$6:$B$1631,2,1)," ",VLOOKUP(A7,'Operations Input'!$A$6:$B$1631,2,1))</f>
        <v> </v>
      </c>
      <c r="C7" s="9"/>
      <c r="D7" s="7">
        <f t="shared" si="1"/>
        <v>40285.125052105046</v>
      </c>
      <c r="E7" s="8" t="str">
        <f>IF(VLOOKUP(D7,'Operations Input'!$A$6:$B$1631,2,1)=VLOOKUP(D6,'Operations Input'!$A$6:$B$1631,2,1)," ",VLOOKUP(D7,'Operations Input'!$A$6:$B$1631,2,1))</f>
        <v>L/D BHA</v>
      </c>
      <c r="F7" s="10"/>
      <c r="G7" s="7">
        <f t="shared" si="2"/>
        <v>40286.125052105046</v>
      </c>
      <c r="H7" s="8" t="str">
        <f>IF(VLOOKUP(G7,'Operations Input'!$A$6:$B$1631,2,1)=VLOOKUP(G6,'Operations Input'!$A$6:$B$1631,2,1)," ",VLOOKUP(G7,'Operations Input'!$A$6:$B$1631,2,1))</f>
        <v> </v>
      </c>
      <c r="I7" s="9"/>
      <c r="J7" s="7">
        <f t="shared" si="3"/>
        <v>40287.125052105046</v>
      </c>
      <c r="K7" s="8" t="str">
        <f>IF(VLOOKUP(J7,'Operations Input'!$A$6:$B$1631,2,1)=VLOOKUP(J6,'Operations Input'!$A$6:$B$1631,2,1)," ",VLOOKUP(J7,'Operations Input'!$A$6:$B$1631,2,1))</f>
        <v> </v>
      </c>
      <c r="L7" s="9"/>
      <c r="M7" s="7">
        <f t="shared" si="4"/>
        <v>40288.125052105046</v>
      </c>
      <c r="N7" s="8" t="str">
        <f>IF(VLOOKUP(M7,'Operations Input'!$A$6:$B$1631,2,1)=VLOOKUP(M6,'Operations Input'!$A$6:$B$1631,2,1)," ",VLOOKUP(M7,'Operations Input'!$A$6:$B$1631,2,1))</f>
        <v> </v>
      </c>
      <c r="O7" s="9"/>
    </row>
    <row r="8" spans="1:15" ht="15">
      <c r="A8" s="7">
        <f t="shared" si="0"/>
        <v>40284.16673614006</v>
      </c>
      <c r="B8" s="8" t="str">
        <f>IF(VLOOKUP(A8,'Operations Input'!$A$6:$B$1631,2,1)=VLOOKUP(A7,'Operations Input'!$A$6:$B$1631,2,1)," ",VLOOKUP(A8,'Operations Input'!$A$6:$B$1631,2,1))</f>
        <v>Pump sweep / C&amp;C Mud</v>
      </c>
      <c r="C8" s="11"/>
      <c r="D8" s="7">
        <f t="shared" si="1"/>
        <v>40285.16673614006</v>
      </c>
      <c r="E8" s="8" t="str">
        <f>IF(VLOOKUP(D8,'Operations Input'!$A$6:$B$1631,2,1)=VLOOKUP(D7,'Operations Input'!$A$6:$B$1631,2,1)," ",VLOOKUP(D8,'Operations Input'!$A$6:$B$1631,2,1))</f>
        <v> </v>
      </c>
      <c r="F8" s="9"/>
      <c r="G8" s="7">
        <f t="shared" si="2"/>
        <v>40286.16673614006</v>
      </c>
      <c r="H8" s="8" t="str">
        <f>IF(VLOOKUP(G8,'Operations Input'!$A$6:$B$1631,2,1)=VLOOKUP(G7,'Operations Input'!$A$6:$B$1631,2,1)," ",VLOOKUP(G8,'Operations Input'!$A$6:$B$1631,2,1))</f>
        <v> </v>
      </c>
      <c r="I8" s="10"/>
      <c r="J8" s="7">
        <f t="shared" si="3"/>
        <v>40287.16673614006</v>
      </c>
      <c r="K8" s="8" t="str">
        <f>IF(VLOOKUP(J8,'Operations Input'!$A$6:$B$1631,2,1)=VLOOKUP(J7,'Operations Input'!$A$6:$B$1631,2,1)," ",VLOOKUP(J8,'Operations Input'!$A$6:$B$1631,2,1))</f>
        <v>Set Seal Assy &amp; test</v>
      </c>
      <c r="L8" s="9"/>
      <c r="M8" s="7">
        <f t="shared" si="4"/>
        <v>40288.16673614006</v>
      </c>
      <c r="N8" s="8" t="str">
        <f>IF(VLOOKUP(M8,'Operations Input'!$A$6:$B$1631,2,1)=VLOOKUP(M7,'Operations Input'!$A$6:$B$1631,2,1)," ",VLOOKUP(M8,'Operations Input'!$A$6:$B$1631,2,1))</f>
        <v> </v>
      </c>
      <c r="O8" s="9"/>
    </row>
    <row r="9" spans="1:15" ht="15">
      <c r="A9" s="7">
        <f t="shared" si="0"/>
        <v>40284.20842017508</v>
      </c>
      <c r="B9" s="8" t="str">
        <f>IF(VLOOKUP(A9,'Operations Input'!$A$6:$B$1631,2,1)=VLOOKUP(A8,'Operations Input'!$A$6:$B$1631,2,1)," ",VLOOKUP(A9,'Operations Input'!$A$6:$B$1631,2,1))</f>
        <v> </v>
      </c>
      <c r="C9" s="9"/>
      <c r="D9" s="7">
        <f t="shared" si="1"/>
        <v>40285.20842017508</v>
      </c>
      <c r="E9" s="8" t="str">
        <f>IF(VLOOKUP(D9,'Operations Input'!$A$6:$B$1631,2,1)=VLOOKUP(D8,'Operations Input'!$A$6:$B$1631,2,1)," ",VLOOKUP(D9,'Operations Input'!$A$6:$B$1631,2,1))</f>
        <v>Clean &amp; Clear Rig Floor</v>
      </c>
      <c r="F9" s="9"/>
      <c r="G9" s="7">
        <f t="shared" si="2"/>
        <v>40286.20842017508</v>
      </c>
      <c r="H9" s="8" t="str">
        <f>IF(VLOOKUP(G9,'Operations Input'!$A$6:$B$1631,2,1)=VLOOKUP(G8,'Operations Input'!$A$6:$B$1631,2,1)," ",VLOOKUP(G9,'Operations Input'!$A$6:$B$1631,2,1))</f>
        <v> </v>
      </c>
      <c r="I9" s="9"/>
      <c r="J9" s="7">
        <f t="shared" si="3"/>
        <v>40287.20842017508</v>
      </c>
      <c r="K9" s="8" t="str">
        <f>IF(VLOOKUP(J9,'Operations Input'!$A$6:$B$1631,2,1)=VLOOKUP(J8,'Operations Input'!$A$6:$B$1631,2,1)," ",VLOOKUP(J9,'Operations Input'!$A$6:$B$1631,2,1))</f>
        <v>Shear out of hanger </v>
      </c>
      <c r="L9" s="9"/>
      <c r="M9" s="7">
        <f t="shared" si="4"/>
        <v>40288.20842017508</v>
      </c>
      <c r="N9" s="8" t="str">
        <f>IF(VLOOKUP(M9,'Operations Input'!$A$6:$B$1631,2,1)=VLOOKUP(M8,'Operations Input'!$A$6:$B$1631,2,1)," ",VLOOKUP(M9,'Operations Input'!$A$6:$B$1631,2,1))</f>
        <v> </v>
      </c>
      <c r="O9" s="9"/>
    </row>
    <row r="10" spans="1:15" ht="15">
      <c r="A10" s="7">
        <f t="shared" si="0"/>
        <v>40284.25010421009</v>
      </c>
      <c r="B10" s="8" t="str">
        <f>IF(VLOOKUP(A10,'Operations Input'!$A$6:$B$1631,2,1)=VLOOKUP(A9,'Operations Input'!$A$6:$B$1631,2,1)," ",VLOOKUP(A10,'Operations Input'!$A$6:$B$1631,2,1))</f>
        <v> </v>
      </c>
      <c r="C10" s="9"/>
      <c r="D10" s="7">
        <f t="shared" si="1"/>
        <v>40285.25010421009</v>
      </c>
      <c r="E10" s="8" t="str">
        <f>IF(VLOOKUP(D10,'Operations Input'!$A$6:$B$1631,2,1)=VLOOKUP(D9,'Operations Input'!$A$6:$B$1631,2,1)," ",VLOOKUP(D10,'Operations Input'!$A$6:$B$1631,2,1))</f>
        <v>R/U Wft casing tools</v>
      </c>
      <c r="F10" s="9"/>
      <c r="G10" s="7">
        <f t="shared" si="2"/>
        <v>40286.25010421009</v>
      </c>
      <c r="H10" s="8" t="str">
        <f>IF(VLOOKUP(G10,'Operations Input'!$A$6:$B$1631,2,1)=VLOOKUP(G9,'Operations Input'!$A$6:$B$1631,2,1)," ",VLOOKUP(G10,'Operations Input'!$A$6:$B$1631,2,1))</f>
        <v> </v>
      </c>
      <c r="I10" s="9"/>
      <c r="J10" s="7">
        <f t="shared" si="3"/>
        <v>40287.25010421009</v>
      </c>
      <c r="K10" s="8" t="str">
        <f>IF(VLOOKUP(J10,'Operations Input'!$A$6:$B$1631,2,1)=VLOOKUP(J9,'Operations Input'!$A$6:$B$1631,2,1)," ",VLOOKUP(J10,'Operations Input'!$A$6:$B$1631,2,1))</f>
        <v>POH W/ L/S &amp; R/T</v>
      </c>
      <c r="L10" s="9"/>
      <c r="M10" s="7">
        <f t="shared" si="4"/>
        <v>40288.25010421009</v>
      </c>
      <c r="N10" s="8" t="str">
        <f>IF(VLOOKUP(M10,'Operations Input'!$A$6:$B$1631,2,1)=VLOOKUP(M9,'Operations Input'!$A$6:$B$1631,2,1)," ",VLOOKUP(M10,'Operations Input'!$A$6:$B$1631,2,1))</f>
        <v> </v>
      </c>
      <c r="O10" s="9"/>
    </row>
    <row r="11" spans="1:15" ht="15">
      <c r="A11" s="7">
        <f t="shared" si="0"/>
        <v>40284.29178824511</v>
      </c>
      <c r="B11" s="8" t="str">
        <f>IF(VLOOKUP(A11,'Operations Input'!$A$6:$B$1631,2,1)=VLOOKUP(A10,'Operations Input'!$A$6:$B$1631,2,1)," ",VLOOKUP(A11,'Operations Input'!$A$6:$B$1631,2,1))</f>
        <v> </v>
      </c>
      <c r="C11" s="9"/>
      <c r="D11" s="7">
        <f t="shared" si="1"/>
        <v>40285.29178824511</v>
      </c>
      <c r="E11" s="8" t="str">
        <f>IF(VLOOKUP(D11,'Operations Input'!$A$6:$B$1631,2,1)=VLOOKUP(D10,'Operations Input'!$A$6:$B$1631,2,1)," ",VLOOKUP(D11,'Operations Input'!$A$6:$B$1631,2,1))</f>
        <v> </v>
      </c>
      <c r="F11" s="9"/>
      <c r="G11" s="7">
        <f t="shared" si="2"/>
        <v>40286.29178824511</v>
      </c>
      <c r="H11" s="8" t="str">
        <f>IF(VLOOKUP(G11,'Operations Input'!$A$6:$B$1631,2,1)=VLOOKUP(G10,'Operations Input'!$A$6:$B$1631,2,1)," ",VLOOKUP(G11,'Operations Input'!$A$6:$B$1631,2,1))</f>
        <v> </v>
      </c>
      <c r="I11" s="9"/>
      <c r="J11" s="7">
        <f t="shared" si="3"/>
        <v>40287.29178824511</v>
      </c>
      <c r="K11" s="8" t="str">
        <f>IF(VLOOKUP(J11,'Operations Input'!$A$6:$B$1631,2,1)=VLOOKUP(J10,'Operations Input'!$A$6:$B$1631,2,1)," ",VLOOKUP(J11,'Operations Input'!$A$6:$B$1631,2,1))</f>
        <v> </v>
      </c>
      <c r="L11" s="9"/>
      <c r="M11" s="7">
        <f t="shared" si="4"/>
        <v>40288.29178824511</v>
      </c>
      <c r="N11" s="8" t="str">
        <f>IF(VLOOKUP(M11,'Operations Input'!$A$6:$B$1631,2,1)=VLOOKUP(M10,'Operations Input'!$A$6:$B$1631,2,1)," ",VLOOKUP(M11,'Operations Input'!$A$6:$B$1631,2,1))</f>
        <v>MU &amp; GIH w/ lockdown sleeve on 6-5/8" landing string w/ drill collars or DP for 100k# below</v>
      </c>
      <c r="O11" s="9"/>
    </row>
    <row r="12" spans="1:15" ht="15">
      <c r="A12" s="7">
        <f t="shared" si="0"/>
        <v>40284.33347228012</v>
      </c>
      <c r="B12" s="8" t="str">
        <f>IF(VLOOKUP(A12,'Operations Input'!$A$6:$B$1631,2,1)=VLOOKUP(A11,'Operations Input'!$A$6:$B$1631,2,1)," ",VLOOKUP(A12,'Operations Input'!$A$6:$B$1631,2,1))</f>
        <v> </v>
      </c>
      <c r="C12" s="9"/>
      <c r="D12" s="7">
        <f t="shared" si="1"/>
        <v>40285.33347228012</v>
      </c>
      <c r="E12" s="8" t="str">
        <f>IF(VLOOKUP(D12,'Operations Input'!$A$6:$B$1631,2,1)=VLOOKUP(D11,'Operations Input'!$A$6:$B$1631,2,1)," ",VLOOKUP(D12,'Operations Input'!$A$6:$B$1631,2,1))</f>
        <v> </v>
      </c>
      <c r="F12" s="9"/>
      <c r="G12" s="7">
        <f t="shared" si="2"/>
        <v>40286.33347228012</v>
      </c>
      <c r="H12" s="8" t="str">
        <f>IF(VLOOKUP(G12,'Operations Input'!$A$6:$B$1631,2,1)=VLOOKUP(G11,'Operations Input'!$A$6:$B$1631,2,1)," ",VLOOKUP(G12,'Operations Input'!$A$6:$B$1631,2,1))</f>
        <v> </v>
      </c>
      <c r="I12" s="9"/>
      <c r="J12" s="7">
        <f t="shared" si="3"/>
        <v>40287.33347228012</v>
      </c>
      <c r="K12" s="8" t="str">
        <f>IF(VLOOKUP(J12,'Operations Input'!$A$6:$B$1631,2,1)=VLOOKUP(J11,'Operations Input'!$A$6:$B$1631,2,1)," ",VLOOKUP(J12,'Operations Input'!$A$6:$B$1631,2,1))</f>
        <v>CLEAN RIG FLOOR AND C/O Rig Floor Equipment.</v>
      </c>
      <c r="L12" s="9"/>
      <c r="M12" s="7">
        <f t="shared" si="4"/>
        <v>40288.33347228012</v>
      </c>
      <c r="N12" s="8" t="str">
        <f>IF(VLOOKUP(M12,'Operations Input'!$A$6:$B$1631,2,1)=VLOOKUP(M11,'Operations Input'!$A$6:$B$1631,2,1)," ",VLOOKUP(M12,'Operations Input'!$A$6:$B$1631,2,1))</f>
        <v> </v>
      </c>
      <c r="O12" s="9"/>
    </row>
    <row r="13" spans="1:15" ht="15">
      <c r="A13" s="7">
        <f t="shared" si="0"/>
        <v>40284.37515631514</v>
      </c>
      <c r="B13" s="8" t="str">
        <f>IF(VLOOKUP(A13,'Operations Input'!$A$6:$B$1631,2,1)=VLOOKUP(A12,'Operations Input'!$A$6:$B$1631,2,1)," ",VLOOKUP(A13,'Operations Input'!$A$6:$B$1631,2,1))</f>
        <v> </v>
      </c>
      <c r="C13" s="9"/>
      <c r="D13" s="7">
        <f t="shared" si="1"/>
        <v>40285.37515631514</v>
      </c>
      <c r="E13" s="8" t="str">
        <f>IF(VLOOKUP(D13,'Operations Input'!$A$6:$B$1631,2,1)=VLOOKUP(D12,'Operations Input'!$A$6:$B$1631,2,1)," ",VLOOKUP(D13,'Operations Input'!$A$6:$B$1631,2,1))</f>
        <v>Pick up 7" Shoe Track</v>
      </c>
      <c r="F13" s="9"/>
      <c r="G13" s="7">
        <f t="shared" si="2"/>
        <v>40286.37515631514</v>
      </c>
      <c r="H13" s="8" t="str">
        <f>IF(VLOOKUP(G13,'Operations Input'!$A$6:$B$1631,2,1)=VLOOKUP(G12,'Operations Input'!$A$6:$B$1631,2,1)," ",VLOOKUP(G13,'Operations Input'!$A$6:$B$1631,2,1))</f>
        <v>R/D Csg Elevator OES, R/U DP Elevator</v>
      </c>
      <c r="I13" s="9"/>
      <c r="J13" s="7">
        <f t="shared" si="3"/>
        <v>40287.37515631514</v>
      </c>
      <c r="K13" s="8" t="str">
        <f>IF(VLOOKUP(J13,'Operations Input'!$A$6:$B$1631,2,1)=VLOOKUP(J12,'Operations Input'!$A$6:$B$1631,2,1)," ",VLOOKUP(J13,'Operations Input'!$A$6:$B$1631,2,1))</f>
        <v>MU Dril-Quip LIT on 6-5/8" landing string &amp; TIH (PU extra DC or drillpipe for 100k weight below tool)</v>
      </c>
      <c r="L13" s="9"/>
      <c r="M13" s="7">
        <f t="shared" si="4"/>
        <v>40288.37515631514</v>
      </c>
      <c r="N13" s="8" t="str">
        <f>IF(VLOOKUP(M13,'Operations Input'!$A$6:$B$1631,2,1)=VLOOKUP(M12,'Operations Input'!$A$6:$B$1631,2,1)," ",VLOOKUP(M13,'Operations Input'!$A$6:$B$1631,2,1))</f>
        <v> </v>
      </c>
      <c r="O13" s="9"/>
    </row>
    <row r="14" spans="1:15" ht="15">
      <c r="A14" s="7">
        <f t="shared" si="0"/>
        <v>40284.41684035015</v>
      </c>
      <c r="B14" s="8" t="str">
        <f>IF(VLOOKUP(A14,'Operations Input'!$A$6:$B$1631,2,1)=VLOOKUP(A13,'Operations Input'!$A$6:$B$1631,2,1)," ",VLOOKUP(A14,'Operations Input'!$A$6:$B$1631,2,1))</f>
        <v> </v>
      </c>
      <c r="C14" s="9"/>
      <c r="D14" s="7">
        <f t="shared" si="1"/>
        <v>40285.41684035015</v>
      </c>
      <c r="E14" s="8" t="str">
        <f>IF(VLOOKUP(D14,'Operations Input'!$A$6:$B$1631,2,1)=VLOOKUP(D13,'Operations Input'!$A$6:$B$1631,2,1)," ",VLOOKUP(D14,'Operations Input'!$A$6:$B$1631,2,1))</f>
        <v>Run 6,000' of 7" Casing (26 doubles)</v>
      </c>
      <c r="F14" s="9"/>
      <c r="G14" s="7">
        <f t="shared" si="2"/>
        <v>40286.41684035015</v>
      </c>
      <c r="H14" s="8" t="str">
        <f>IF(VLOOKUP(G14,'Operations Input'!$A$6:$B$1631,2,1)=VLOOKUP(G13,'Operations Input'!$A$6:$B$1631,2,1)," ",VLOOKUP(G14,'Operations Input'!$A$6:$B$1631,2,1))</f>
        <v>P/U Dril Quip Hanger</v>
      </c>
      <c r="I14" s="9"/>
      <c r="J14" s="7">
        <f t="shared" si="3"/>
        <v>40287.41684035015</v>
      </c>
      <c r="K14" s="8" t="str">
        <f>IF(VLOOKUP(J14,'Operations Input'!$A$6:$B$1631,2,1)=VLOOKUP(J13,'Operations Input'!$A$6:$B$1631,2,1)," ",VLOOKUP(J14,'Operations Input'!$A$6:$B$1631,2,1))</f>
        <v> </v>
      </c>
      <c r="L14" s="9"/>
      <c r="M14" s="7">
        <f t="shared" si="4"/>
        <v>40288.41684035015</v>
      </c>
      <c r="N14" s="8" t="str">
        <f>IF(VLOOKUP(M14,'Operations Input'!$A$6:$B$1631,2,1)=VLOOKUP(M13,'Operations Input'!$A$6:$B$1631,2,1)," ",VLOOKUP(M14,'Operations Input'!$A$6:$B$1631,2,1))</f>
        <v> </v>
      </c>
      <c r="O14" s="9"/>
    </row>
    <row r="15" spans="1:15" ht="15">
      <c r="A15" s="7">
        <f t="shared" si="0"/>
        <v>40284.45852438517</v>
      </c>
      <c r="B15" s="8" t="str">
        <f>IF(VLOOKUP(A15,'Operations Input'!$A$6:$B$1631,2,1)=VLOOKUP(A14,'Operations Input'!$A$6:$B$1631,2,1)," ",VLOOKUP(A15,'Operations Input'!$A$6:$B$1631,2,1))</f>
        <v> </v>
      </c>
      <c r="C15" s="9"/>
      <c r="D15" s="7">
        <f t="shared" si="1"/>
        <v>40285.45852438517</v>
      </c>
      <c r="E15" s="8" t="str">
        <f>IF(VLOOKUP(D15,'Operations Input'!$A$6:$B$1631,2,1)=VLOOKUP(D14,'Operations Input'!$A$6:$B$1631,2,1)," ",VLOOKUP(D15,'Operations Input'!$A$6:$B$1631,2,1))</f>
        <v> </v>
      </c>
      <c r="F15" s="9"/>
      <c r="G15" s="7">
        <f t="shared" si="2"/>
        <v>40286.45852438517</v>
      </c>
      <c r="H15" s="8" t="str">
        <f>IF(VLOOKUP(G15,'Operations Input'!$A$6:$B$1631,2,1)=VLOOKUP(G14,'Operations Input'!$A$6:$B$1631,2,1)," ",VLOOKUP(G15,'Operations Input'!$A$6:$B$1631,2,1))</f>
        <v>RIH w/ 7" x 9 7/8" on 6 5/8" Landing String</v>
      </c>
      <c r="I15" s="9"/>
      <c r="J15" s="7">
        <f t="shared" si="3"/>
        <v>40287.45852438517</v>
      </c>
      <c r="K15" s="8" t="str">
        <f>IF(VLOOKUP(J15,'Operations Input'!$A$6:$B$1631,2,1)=VLOOKUP(J14,'Operations Input'!$A$6:$B$1631,2,1)," ",VLOOKUP(J15,'Operations Input'!$A$6:$B$1631,2,1))</f>
        <v> </v>
      </c>
      <c r="L15" s="9"/>
      <c r="M15" s="7">
        <f t="shared" si="4"/>
        <v>40288.45852438517</v>
      </c>
      <c r="N15" s="8" t="str">
        <f>IF(VLOOKUP(M15,'Operations Input'!$A$6:$B$1631,2,1)=VLOOKUP(M14,'Operations Input'!$A$6:$B$1631,2,1)," ",VLOOKUP(M15,'Operations Input'!$A$6:$B$1631,2,1))</f>
        <v> </v>
      </c>
      <c r="O15" s="9"/>
    </row>
    <row r="16" spans="1:15" ht="15">
      <c r="A16" s="7">
        <f t="shared" si="0"/>
        <v>40284.500208420184</v>
      </c>
      <c r="B16" s="8" t="str">
        <f>IF(VLOOKUP(A16,'Operations Input'!$A$6:$B$1631,2,1)=VLOOKUP(A15,'Operations Input'!$A$6:$B$1631,2,1)," ",VLOOKUP(A16,'Operations Input'!$A$6:$B$1631,2,1))</f>
        <v>POH to BHA / Pull Wear Sleeve</v>
      </c>
      <c r="C16" s="9"/>
      <c r="D16" s="7">
        <f t="shared" si="1"/>
        <v>40285.500208420184</v>
      </c>
      <c r="E16" s="8" t="str">
        <f>IF(VLOOKUP(D16,'Operations Input'!$A$6:$B$1631,2,1)=VLOOKUP(D15,'Operations Input'!$A$6:$B$1631,2,1)," ",VLOOKUP(D16,'Operations Input'!$A$6:$B$1631,2,1))</f>
        <v> </v>
      </c>
      <c r="F16" s="9"/>
      <c r="G16" s="7">
        <f t="shared" si="2"/>
        <v>40286.500208420184</v>
      </c>
      <c r="H16" s="8" t="str">
        <f>IF(VLOOKUP(G16,'Operations Input'!$A$6:$B$1631,2,1)=VLOOKUP(G15,'Operations Input'!$A$6:$B$1631,2,1)," ",VLOOKUP(G16,'Operations Input'!$A$6:$B$1631,2,1))</f>
        <v> </v>
      </c>
      <c r="I16" s="9"/>
      <c r="J16" s="7">
        <f t="shared" si="3"/>
        <v>40287.500208420184</v>
      </c>
      <c r="K16" s="8" t="str">
        <f>IF(VLOOKUP(J16,'Operations Input'!$A$6:$B$1631,2,1)=VLOOKUP(J15,'Operations Input'!$A$6:$B$1631,2,1)," ",VLOOKUP(J16,'Operations Input'!$A$6:$B$1631,2,1))</f>
        <v> </v>
      </c>
      <c r="L16" s="9"/>
      <c r="M16" s="7">
        <f t="shared" si="4"/>
        <v>40288.500208420184</v>
      </c>
      <c r="N16" s="8" t="str">
        <f>IF(VLOOKUP(M16,'Operations Input'!$A$6:$B$1631,2,1)=VLOOKUP(M15,'Operations Input'!$A$6:$B$1631,2,1)," ",VLOOKUP(M16,'Operations Input'!$A$6:$B$1631,2,1))</f>
        <v>Engage Lockdown sleeve</v>
      </c>
      <c r="O16" s="9"/>
    </row>
    <row r="17" spans="1:15" ht="15">
      <c r="A17" s="7">
        <f t="shared" si="0"/>
        <v>40284.5418924552</v>
      </c>
      <c r="B17" s="8" t="str">
        <f>IF(VLOOKUP(A17,'Operations Input'!$A$6:$B$1631,2,1)=VLOOKUP(A16,'Operations Input'!$A$6:$B$1631,2,1)," ",VLOOKUP(A17,'Operations Input'!$A$6:$B$1631,2,1))</f>
        <v> </v>
      </c>
      <c r="C17" s="9"/>
      <c r="D17" s="7">
        <f t="shared" si="1"/>
        <v>40285.5418924552</v>
      </c>
      <c r="E17" s="8" t="str">
        <f>IF(VLOOKUP(D17,'Operations Input'!$A$6:$B$1631,2,1)=VLOOKUP(D16,'Operations Input'!$A$6:$B$1631,2,1)," ",VLOOKUP(D17,'Operations Input'!$A$6:$B$1631,2,1))</f>
        <v> </v>
      </c>
      <c r="F17" s="9"/>
      <c r="G17" s="7">
        <f t="shared" si="2"/>
        <v>40286.5418924552</v>
      </c>
      <c r="H17" s="8" t="str">
        <f>IF(VLOOKUP(G17,'Operations Input'!$A$6:$B$1631,2,1)=VLOOKUP(G16,'Operations Input'!$A$6:$B$1631,2,1)," ",VLOOKUP(G17,'Operations Input'!$A$6:$B$1631,2,1))</f>
        <v> </v>
      </c>
      <c r="I17" s="9"/>
      <c r="J17" s="7">
        <f t="shared" si="3"/>
        <v>40287.5418924552</v>
      </c>
      <c r="K17" s="8" t="str">
        <f>IF(VLOOKUP(J17,'Operations Input'!$A$6:$B$1631,2,1)=VLOOKUP(J16,'Operations Input'!$A$6:$B$1631,2,1)," ",VLOOKUP(J17,'Operations Input'!$A$6:$B$1631,2,1))</f>
        <v> </v>
      </c>
      <c r="L17" s="9"/>
      <c r="M17" s="7">
        <f t="shared" si="4"/>
        <v>40288.5418924552</v>
      </c>
      <c r="N17" s="8" t="str">
        <f>IF(VLOOKUP(M17,'Operations Input'!$A$6:$B$1631,2,1)=VLOOKUP(M16,'Operations Input'!$A$6:$B$1631,2,1)," ",VLOOKUP(M17,'Operations Input'!$A$6:$B$1631,2,1))</f>
        <v> </v>
      </c>
      <c r="O17" s="9"/>
    </row>
    <row r="18" spans="1:15" ht="15">
      <c r="A18" s="7">
        <f t="shared" si="0"/>
        <v>40284.583576490215</v>
      </c>
      <c r="B18" s="8" t="str">
        <f>IF(VLOOKUP(A18,'Operations Input'!$A$6:$B$1631,2,1)=VLOOKUP(A17,'Operations Input'!$A$6:$B$1631,2,1)," ",VLOOKUP(A18,'Operations Input'!$A$6:$B$1631,2,1))</f>
        <v> </v>
      </c>
      <c r="C18" s="9"/>
      <c r="D18" s="7">
        <f t="shared" si="1"/>
        <v>40285.583576490215</v>
      </c>
      <c r="E18" s="8" t="str">
        <f>IF(VLOOKUP(D18,'Operations Input'!$A$6:$B$1631,2,1)=VLOOKUP(D17,'Operations Input'!$A$6:$B$1631,2,1)," ",VLOOKUP(D18,'Operations Input'!$A$6:$B$1631,2,1))</f>
        <v> </v>
      </c>
      <c r="F18" s="9"/>
      <c r="G18" s="7">
        <f t="shared" si="2"/>
        <v>40286.583576490215</v>
      </c>
      <c r="H18" s="8" t="str">
        <f>IF(VLOOKUP(G18,'Operations Input'!$A$6:$B$1631,2,1)=VLOOKUP(G17,'Operations Input'!$A$6:$B$1631,2,1)," ",VLOOKUP(G18,'Operations Input'!$A$6:$B$1631,2,1))</f>
        <v> </v>
      </c>
      <c r="I18" s="9"/>
      <c r="J18" s="7">
        <f t="shared" si="3"/>
        <v>40287.583576490215</v>
      </c>
      <c r="K18" s="8" t="str">
        <f>IF(VLOOKUP(J18,'Operations Input'!$A$6:$B$1631,2,1)=VLOOKUP(J17,'Operations Input'!$A$6:$B$1631,2,1)," ",VLOOKUP(J18,'Operations Input'!$A$6:$B$1631,2,1))</f>
        <v> </v>
      </c>
      <c r="L18" s="9"/>
      <c r="M18" s="7">
        <f t="shared" si="4"/>
        <v>40288.583576490215</v>
      </c>
      <c r="N18" s="8" t="str">
        <f>IF(VLOOKUP(M18,'Operations Input'!$A$6:$B$1631,2,1)=VLOOKUP(M17,'Operations Input'!$A$6:$B$1631,2,1)," ",VLOOKUP(M18,'Operations Input'!$A$6:$B$1631,2,1))</f>
        <v> </v>
      </c>
      <c r="O18" s="9"/>
    </row>
    <row r="19" spans="1:15" ht="15">
      <c r="A19" s="7">
        <f t="shared" si="0"/>
        <v>40284.62526052523</v>
      </c>
      <c r="B19" s="8" t="str">
        <f>IF(VLOOKUP(A19,'Operations Input'!$A$6:$B$1631,2,1)=VLOOKUP(A18,'Operations Input'!$A$6:$B$1631,2,1)," ",VLOOKUP(A19,'Operations Input'!$A$6:$B$1631,2,1))</f>
        <v> </v>
      </c>
      <c r="C19" s="9"/>
      <c r="D19" s="7">
        <f t="shared" si="1"/>
        <v>40285.62526052523</v>
      </c>
      <c r="E19" s="8" t="str">
        <f>IF(VLOOKUP(D19,'Operations Input'!$A$6:$B$1631,2,1)=VLOOKUP(D18,'Operations Input'!$A$6:$B$1631,2,1)," ",VLOOKUP(D19,'Operations Input'!$A$6:$B$1631,2,1))</f>
        <v> </v>
      </c>
      <c r="F19" s="10"/>
      <c r="G19" s="7">
        <f t="shared" si="2"/>
        <v>40286.62526052523</v>
      </c>
      <c r="H19" s="8" t="str">
        <f>IF(VLOOKUP(G19,'Operations Input'!$A$6:$B$1631,2,1)=VLOOKUP(G18,'Operations Input'!$A$6:$B$1631,2,1)," ",VLOOKUP(G19,'Operations Input'!$A$6:$B$1631,2,1))</f>
        <v> </v>
      </c>
      <c r="I19" s="9"/>
      <c r="J19" s="7">
        <f t="shared" si="3"/>
        <v>40287.62526052523</v>
      </c>
      <c r="K19" s="8" t="str">
        <f>IF(VLOOKUP(J19,'Operations Input'!$A$6:$B$1631,2,1)=VLOOKUP(J18,'Operations Input'!$A$6:$B$1631,2,1)," ",VLOOKUP(J19,'Operations Input'!$A$6:$B$1631,2,1))</f>
        <v> </v>
      </c>
      <c r="L19" s="9"/>
      <c r="M19" s="7">
        <f t="shared" si="4"/>
        <v>40288.62526052523</v>
      </c>
      <c r="N19" s="8" t="str">
        <f>IF(VLOOKUP(M19,'Operations Input'!$A$6:$B$1631,2,1)=VLOOKUP(M18,'Operations Input'!$A$6:$B$1631,2,1)," ",VLOOKUP(M19,'Operations Input'!$A$6:$B$1631,2,1))</f>
        <v> </v>
      </c>
      <c r="O19" s="9"/>
    </row>
    <row r="20" spans="1:15" ht="15">
      <c r="A20" s="7">
        <f t="shared" si="0"/>
        <v>40284.666944560246</v>
      </c>
      <c r="B20" s="8" t="str">
        <f>IF(VLOOKUP(A20,'Operations Input'!$A$6:$B$1631,2,1)=VLOOKUP(A19,'Operations Input'!$A$6:$B$1631,2,1)," ",VLOOKUP(A20,'Operations Input'!$A$6:$B$1631,2,1))</f>
        <v> </v>
      </c>
      <c r="C20" s="9"/>
      <c r="D20" s="7">
        <f t="shared" si="1"/>
        <v>40285.666944560246</v>
      </c>
      <c r="E20" s="8" t="str">
        <f>IF(VLOOKUP(D20,'Operations Input'!$A$6:$B$1631,2,1)=VLOOKUP(D19,'Operations Input'!$A$6:$B$1631,2,1)," ",VLOOKUP(D20,'Operations Input'!$A$6:$B$1631,2,1))</f>
        <v> </v>
      </c>
      <c r="F20" s="9"/>
      <c r="G20" s="7">
        <f t="shared" si="2"/>
        <v>40286.666944560246</v>
      </c>
      <c r="H20" s="8" t="str">
        <f>IF(VLOOKUP(G20,'Operations Input'!$A$6:$B$1631,2,1)=VLOOKUP(G19,'Operations Input'!$A$6:$B$1631,2,1)," ",VLOOKUP(G20,'Operations Input'!$A$6:$B$1631,2,1))</f>
        <v> </v>
      </c>
      <c r="I20" s="10"/>
      <c r="J20" s="7">
        <f t="shared" si="3"/>
        <v>40287.666944560246</v>
      </c>
      <c r="K20" s="8" t="str">
        <f>IF(VLOOKUP(J20,'Operations Input'!$A$6:$B$1631,2,1)=VLOOKUP(J19,'Operations Input'!$A$6:$B$1631,2,1)," ",VLOOKUP(J20,'Operations Input'!$A$6:$B$1631,2,1))</f>
        <v> </v>
      </c>
      <c r="L20" s="9"/>
      <c r="M20" s="7">
        <f t="shared" si="4"/>
        <v>40288.666944560246</v>
      </c>
      <c r="N20" s="301" t="str">
        <f>IF(VLOOKUP(M20,'Operations Input'!$A$6:$B$1631,2,1)=VLOOKUP(M19,'Operations Input'!$A$6:$B$1631,2,1)," ",VLOOKUP(M20,'Operations Input'!$A$6:$B$1631,2,1))</f>
        <v>POOH &amp; LD running tool &amp; excess DC or dp</v>
      </c>
      <c r="O20" s="9"/>
    </row>
    <row r="21" spans="1:15" ht="15">
      <c r="A21" s="7">
        <f t="shared" si="0"/>
        <v>40284.70862859526</v>
      </c>
      <c r="B21" s="8" t="str">
        <f>IF(VLOOKUP(A21,'Operations Input'!$A$6:$B$1631,2,1)=VLOOKUP(A20,'Operations Input'!$A$6:$B$1631,2,1)," ",VLOOKUP(A21,'Operations Input'!$A$6:$B$1631,2,1))</f>
        <v> </v>
      </c>
      <c r="C21" s="9"/>
      <c r="D21" s="7">
        <f t="shared" si="1"/>
        <v>40285.70862859526</v>
      </c>
      <c r="E21" s="8" t="str">
        <f>IF(VLOOKUP(D21,'Operations Input'!$A$6:$B$1631,2,1)=VLOOKUP(D20,'Operations Input'!$A$6:$B$1631,2,1)," ",VLOOKUP(D21,'Operations Input'!$A$6:$B$1631,2,1))</f>
        <v> </v>
      </c>
      <c r="F21" s="9"/>
      <c r="G21" s="7">
        <f t="shared" si="2"/>
        <v>40286.70862859526</v>
      </c>
      <c r="H21" s="8" t="str">
        <f>IF(VLOOKUP(G21,'Operations Input'!$A$6:$B$1631,2,1)=VLOOKUP(G20,'Operations Input'!$A$6:$B$1631,2,1)," ",VLOOKUP(G21,'Operations Input'!$A$6:$B$1631,2,1))</f>
        <v> </v>
      </c>
      <c r="I21" s="9"/>
      <c r="J21" s="7">
        <f t="shared" si="3"/>
        <v>40287.70862859526</v>
      </c>
      <c r="K21" s="8" t="str">
        <f>IF(VLOOKUP(J21,'Operations Input'!$A$6:$B$1631,2,1)=VLOOKUP(J20,'Operations Input'!$A$6:$B$1631,2,1)," ",VLOOKUP(J21,'Operations Input'!$A$6:$B$1631,2,1))</f>
        <v> </v>
      </c>
      <c r="L21" s="9"/>
      <c r="M21" s="7">
        <f t="shared" si="4"/>
        <v>40288.70862859526</v>
      </c>
      <c r="N21" s="8" t="str">
        <f>IF(VLOOKUP(M21,'Operations Input'!$A$6:$B$1631,2,1)=VLOOKUP(M20,'Operations Input'!$A$6:$B$1631,2,1)," ",VLOOKUP(M21,'Operations Input'!$A$6:$B$1631,2,1))</f>
        <v> </v>
      </c>
      <c r="O21" s="9"/>
    </row>
    <row r="22" spans="1:15" ht="15">
      <c r="A22" s="7">
        <f t="shared" si="0"/>
        <v>40284.750312630276</v>
      </c>
      <c r="B22" s="8" t="str">
        <f>IF(VLOOKUP(A22,'Operations Input'!$A$6:$B$1631,2,1)=VLOOKUP(A21,'Operations Input'!$A$6:$B$1631,2,1)," ",VLOOKUP(A22,'Operations Input'!$A$6:$B$1631,2,1))</f>
        <v> </v>
      </c>
      <c r="C22" s="9"/>
      <c r="D22" s="7">
        <f t="shared" si="1"/>
        <v>40285.750312630276</v>
      </c>
      <c r="E22" s="8" t="str">
        <f>IF(VLOOKUP(D22,'Operations Input'!$A$6:$B$1631,2,1)=VLOOKUP(D21,'Operations Input'!$A$6:$B$1631,2,1)," ",VLOOKUP(D22,'Operations Input'!$A$6:$B$1631,2,1))</f>
        <v>R.D 7" Tools &amp; R/U 9 7/8" Tools</v>
      </c>
      <c r="F22" s="9"/>
      <c r="G22" s="7">
        <f t="shared" si="2"/>
        <v>40286.750312630276</v>
      </c>
      <c r="H22" s="8" t="str">
        <f>IF(VLOOKUP(G22,'Operations Input'!$A$6:$B$1631,2,1)=VLOOKUP(G21,'Operations Input'!$A$6:$B$1631,2,1)," ",VLOOKUP(G22,'Operations Input'!$A$6:$B$1631,2,1))</f>
        <v> </v>
      </c>
      <c r="I22" s="9"/>
      <c r="J22" s="7">
        <f t="shared" si="3"/>
        <v>40287.750312630276</v>
      </c>
      <c r="K22" s="8" t="str">
        <f>IF(VLOOKUP(J22,'Operations Input'!$A$6:$B$1631,2,1)=VLOOKUP(J21,'Operations Input'!$A$6:$B$1631,2,1)," ",VLOOKUP(J22,'Operations Input'!$A$6:$B$1631,2,1))</f>
        <v> </v>
      </c>
      <c r="L22" s="9"/>
      <c r="M22" s="7">
        <f t="shared" si="4"/>
        <v>40288.750312630276</v>
      </c>
      <c r="N22" s="8" t="str">
        <f>IF(VLOOKUP(M22,'Operations Input'!$A$6:$B$1631,2,1)=VLOOKUP(M21,'Operations Input'!$A$6:$B$1631,2,1)," ",VLOOKUP(M22,'Operations Input'!$A$6:$B$1631,2,1))</f>
        <v> </v>
      </c>
      <c r="O22" s="9"/>
    </row>
    <row r="23" spans="1:15" ht="15">
      <c r="A23" s="7">
        <f t="shared" si="0"/>
        <v>40284.79199666529</v>
      </c>
      <c r="B23" s="8" t="str">
        <f>IF(VLOOKUP(A23,'Operations Input'!$A$6:$B$1631,2,1)=VLOOKUP(A22,'Operations Input'!$A$6:$B$1631,2,1)," ",VLOOKUP(A23,'Operations Input'!$A$6:$B$1631,2,1))</f>
        <v> </v>
      </c>
      <c r="C23" s="9"/>
      <c r="D23" s="7">
        <f t="shared" si="1"/>
        <v>40285.79199666529</v>
      </c>
      <c r="E23" s="8" t="str">
        <f>IF(VLOOKUP(D23,'Operations Input'!$A$6:$B$1631,2,1)=VLOOKUP(D22,'Operations Input'!$A$6:$B$1631,2,1)," ",VLOOKUP(D23,'Operations Input'!$A$6:$B$1631,2,1))</f>
        <v>Run 7,000' +/-  9 7/8" csg</v>
      </c>
      <c r="F23" s="9"/>
      <c r="G23" s="7">
        <f t="shared" si="2"/>
        <v>40286.79199666529</v>
      </c>
      <c r="H23" s="8" t="str">
        <f>IF(VLOOKUP(G23,'Operations Input'!$A$6:$B$1631,2,1)=VLOOKUP(G22,'Operations Input'!$A$6:$B$1631,2,1)," ",VLOOKUP(G23,'Operations Input'!$A$6:$B$1631,2,1))</f>
        <v> </v>
      </c>
      <c r="I23" s="9"/>
      <c r="J23" s="7">
        <f t="shared" si="3"/>
        <v>40287.79199666529</v>
      </c>
      <c r="K23" s="8" t="str">
        <f>IF(VLOOKUP(J23,'Operations Input'!$A$6:$B$1631,2,1)=VLOOKUP(J22,'Operations Input'!$A$6:$B$1631,2,1)," ",VLOOKUP(J23,'Operations Input'!$A$6:$B$1631,2,1))</f>
        <v> </v>
      </c>
      <c r="L23" s="9"/>
      <c r="M23" s="7">
        <f t="shared" si="4"/>
        <v>40288.79199666529</v>
      </c>
      <c r="N23" s="8" t="str">
        <f>IF(VLOOKUP(M23,'Operations Input'!$A$6:$B$1631,2,1)=VLOOKUP(M22,'Operations Input'!$A$6:$B$1631,2,1)," ",VLOOKUP(M23,'Operations Input'!$A$6:$B$1631,2,1))</f>
        <v> </v>
      </c>
      <c r="O23" s="9"/>
    </row>
    <row r="24" spans="1:15" ht="15">
      <c r="A24" s="7">
        <f t="shared" si="0"/>
        <v>40284.83368070031</v>
      </c>
      <c r="B24" s="8" t="str">
        <f>IF(VLOOKUP(A24,'Operations Input'!$A$6:$B$1631,2,1)=VLOOKUP(A23,'Operations Input'!$A$6:$B$1631,2,1)," ",VLOOKUP(A24,'Operations Input'!$A$6:$B$1631,2,1))</f>
        <v> </v>
      </c>
      <c r="C24" s="9"/>
      <c r="D24" s="7">
        <f t="shared" si="1"/>
        <v>40285.83368070031</v>
      </c>
      <c r="E24" s="8" t="str">
        <f>IF(VLOOKUP(D24,'Operations Input'!$A$6:$B$1631,2,1)=VLOOKUP(D23,'Operations Input'!$A$6:$B$1631,2,1)," ",VLOOKUP(D24,'Operations Input'!$A$6:$B$1631,2,1))</f>
        <v> </v>
      </c>
      <c r="F24" s="9"/>
      <c r="G24" s="7">
        <f t="shared" si="2"/>
        <v>40286.83368070031</v>
      </c>
      <c r="H24" s="8" t="str">
        <f>IF(VLOOKUP(G24,'Operations Input'!$A$6:$B$1631,2,1)=VLOOKUP(G23,'Operations Input'!$A$6:$B$1631,2,1)," ",VLOOKUP(G24,'Operations Input'!$A$6:$B$1631,2,1))</f>
        <v> </v>
      </c>
      <c r="I24" s="9"/>
      <c r="J24" s="7">
        <f t="shared" si="3"/>
        <v>40287.83368070031</v>
      </c>
      <c r="K24" s="8" t="str">
        <f>IF(VLOOKUP(J24,'Operations Input'!$A$6:$B$1631,2,1)=VLOOKUP(J23,'Operations Input'!$A$6:$B$1631,2,1)," ",VLOOKUP(J24,'Operations Input'!$A$6:$B$1631,2,1))</f>
        <v> </v>
      </c>
      <c r="L24" s="9"/>
      <c r="M24" s="7">
        <f t="shared" si="4"/>
        <v>40288.83368070031</v>
      </c>
      <c r="N24" s="8" t="str">
        <f>IF(VLOOKUP(M24,'Operations Input'!$A$6:$B$1631,2,1)=VLOOKUP(M23,'Operations Input'!$A$6:$B$1631,2,1)," ",VLOOKUP(M24,'Operations Input'!$A$6:$B$1631,2,1))</f>
        <v> </v>
      </c>
      <c r="O24" s="9"/>
    </row>
    <row r="25" spans="1:15" ht="15">
      <c r="A25" s="7">
        <f t="shared" si="0"/>
        <v>40284.87536473532</v>
      </c>
      <c r="B25" s="8" t="str">
        <f>IF(VLOOKUP(A25,'Operations Input'!$A$6:$B$1631,2,1)=VLOOKUP(A24,'Operations Input'!$A$6:$B$1631,2,1)," ",VLOOKUP(A25,'Operations Input'!$A$6:$B$1631,2,1))</f>
        <v> </v>
      </c>
      <c r="C25" s="9"/>
      <c r="D25" s="7">
        <f t="shared" si="1"/>
        <v>40285.87536473532</v>
      </c>
      <c r="E25" s="8" t="str">
        <f>IF(VLOOKUP(D25,'Operations Input'!$A$6:$B$1631,2,1)=VLOOKUP(D24,'Operations Input'!$A$6:$B$1631,2,1)," ",VLOOKUP(D25,'Operations Input'!$A$6:$B$1631,2,1))</f>
        <v> </v>
      </c>
      <c r="F25" s="9"/>
      <c r="G25" s="7">
        <f t="shared" si="2"/>
        <v>40286.87536473532</v>
      </c>
      <c r="H25" s="8" t="str">
        <f>IF(VLOOKUP(G25,'Operations Input'!$A$6:$B$1631,2,1)=VLOOKUP(G24,'Operations Input'!$A$6:$B$1631,2,1)," ",VLOOKUP(G25,'Operations Input'!$A$6:$B$1631,2,1))</f>
        <v> </v>
      </c>
      <c r="I25" s="9"/>
      <c r="J25" s="7">
        <f t="shared" si="3"/>
        <v>40287.87536473532</v>
      </c>
      <c r="K25" s="8" t="str">
        <f>IF(VLOOKUP(J25,'Operations Input'!$A$6:$B$1631,2,1)=VLOOKUP(J24,'Operations Input'!$A$6:$B$1631,2,1)," ",VLOOKUP(J25,'Operations Input'!$A$6:$B$1631,2,1))</f>
        <v> </v>
      </c>
      <c r="L25" s="9"/>
      <c r="M25" s="7">
        <f t="shared" si="4"/>
        <v>40288.87536473532</v>
      </c>
      <c r="N25" s="8" t="str">
        <f>IF(VLOOKUP(M25,'Operations Input'!$A$6:$B$1631,2,1)=VLOOKUP(M24,'Operations Input'!$A$6:$B$1631,2,1)," ",VLOOKUP(M25,'Operations Input'!$A$6:$B$1631,2,1))</f>
        <v> </v>
      </c>
      <c r="O25" s="9"/>
    </row>
    <row r="26" spans="1:15" ht="15">
      <c r="A26" s="7">
        <f t="shared" si="0"/>
        <v>40284.91704877034</v>
      </c>
      <c r="B26" s="8" t="str">
        <f>IF(VLOOKUP(A26,'Operations Input'!$A$6:$B$1631,2,1)=VLOOKUP(A25,'Operations Input'!$A$6:$B$1631,2,1)," ",VLOOKUP(A26,'Operations Input'!$A$6:$B$1631,2,1))</f>
        <v> </v>
      </c>
      <c r="C26" s="9"/>
      <c r="D26" s="7">
        <f t="shared" si="1"/>
        <v>40285.91704877034</v>
      </c>
      <c r="E26" s="8" t="str">
        <f>IF(VLOOKUP(D26,'Operations Input'!$A$6:$B$1631,2,1)=VLOOKUP(D25,'Operations Input'!$A$6:$B$1631,2,1)," ",VLOOKUP(D26,'Operations Input'!$A$6:$B$1631,2,1))</f>
        <v> </v>
      </c>
      <c r="F26" s="9"/>
      <c r="G26" s="7">
        <f t="shared" si="2"/>
        <v>40286.91704877034</v>
      </c>
      <c r="H26" s="8" t="str">
        <f>IF(VLOOKUP(G26,'Operations Input'!$A$6:$B$1631,2,1)=VLOOKUP(G25,'Operations Input'!$A$6:$B$1631,2,1)," ",VLOOKUP(G26,'Operations Input'!$A$6:$B$1631,2,1))</f>
        <v>PU Cement  head, C&amp;C</v>
      </c>
      <c r="I26" s="9"/>
      <c r="J26" s="7">
        <f t="shared" si="3"/>
        <v>40287.91704877034</v>
      </c>
      <c r="K26" s="8" t="str">
        <f>IF(VLOOKUP(J26,'Operations Input'!$A$6:$B$1631,2,1)=VLOOKUP(J25,'Operations Input'!$A$6:$B$1631,2,1)," ",VLOOKUP(J26,'Operations Input'!$A$6:$B$1631,2,1))</f>
        <v>Perform Impression Block Operation</v>
      </c>
      <c r="L26" s="9"/>
      <c r="M26" s="7">
        <f t="shared" si="4"/>
        <v>40288.91704877034</v>
      </c>
      <c r="N26" s="8" t="str">
        <f>IF(VLOOKUP(M26,'Operations Input'!$A$6:$B$1631,2,1)=VLOOKUP(M25,'Operations Input'!$A$6:$B$1631,2,1)," ",VLOOKUP(M26,'Operations Input'!$A$6:$B$1631,2,1))</f>
        <v> </v>
      </c>
      <c r="O26" s="16"/>
    </row>
    <row r="27" spans="1:15" ht="15.75" thickBot="1">
      <c r="A27" s="7">
        <f t="shared" si="0"/>
        <v>40284.95873280535</v>
      </c>
      <c r="B27" s="8" t="str">
        <f>IF(VLOOKUP(A27,'Operations Input'!$A$6:$B$1631,2,1)=VLOOKUP(A26,'Operations Input'!$A$6:$B$1631,2,1)," ",VLOOKUP(A27,'Operations Input'!$A$6:$B$1631,2,1))</f>
        <v> </v>
      </c>
      <c r="C27" s="13"/>
      <c r="D27" s="7">
        <f t="shared" si="1"/>
        <v>40285.95873280535</v>
      </c>
      <c r="E27" s="8" t="str">
        <f>IF(VLOOKUP(D27,'Operations Input'!$A$6:$B$1631,2,1)=VLOOKUP(D26,'Operations Input'!$A$6:$B$1631,2,1)," ",VLOOKUP(D27,'Operations Input'!$A$6:$B$1631,2,1))</f>
        <v> </v>
      </c>
      <c r="F27" s="13"/>
      <c r="G27" s="7">
        <f t="shared" si="2"/>
        <v>40286.95873280535</v>
      </c>
      <c r="H27" s="8" t="str">
        <f>IF(VLOOKUP(G27,'Operations Input'!$A$6:$B$1631,2,1)=VLOOKUP(G26,'Operations Input'!$A$6:$B$1631,2,1)," ",VLOOKUP(G27,'Operations Input'!$A$6:$B$1631,2,1))</f>
        <v>Perform Foam Cmt job </v>
      </c>
      <c r="I27" s="13"/>
      <c r="J27" s="7">
        <f t="shared" si="3"/>
        <v>40287.95873280535</v>
      </c>
      <c r="K27" s="8" t="str">
        <f>IF(VLOOKUP(J27,'Operations Input'!$A$6:$B$1631,2,1)=VLOOKUP(J26,'Operations Input'!$A$6:$B$1631,2,1)," ",VLOOKUP(J27,'Operations Input'!$A$6:$B$1631,2,1))</f>
        <v>POOH w/LIT &amp; LD LIT</v>
      </c>
      <c r="L27" s="13"/>
      <c r="M27" s="7">
        <f t="shared" si="4"/>
        <v>40288.95873280535</v>
      </c>
      <c r="N27" s="17" t="str">
        <f>IF(VLOOKUP(M27,'Operations Input'!$A$6:$B$1631,2,1)=VLOOKUP(M26,'Operations Input'!$A$6:$B$1631,2,1)," ",VLOOKUP(M27,'Operations Input'!$A$6:$B$1631,2,1))</f>
        <v> </v>
      </c>
      <c r="O27" s="13"/>
    </row>
    <row r="28" spans="1:15" ht="16.5" thickBot="1">
      <c r="A28" s="32"/>
      <c r="B28" s="33" t="s">
        <v>408</v>
      </c>
      <c r="C28" s="2"/>
      <c r="D28" s="1"/>
      <c r="E28" s="33" t="s">
        <v>408</v>
      </c>
      <c r="F28" s="2"/>
      <c r="G28" s="1"/>
      <c r="H28" s="33" t="s">
        <v>408</v>
      </c>
      <c r="I28" s="2"/>
      <c r="J28" s="1"/>
      <c r="K28" s="33" t="s">
        <v>408</v>
      </c>
      <c r="L28" s="2"/>
      <c r="M28" s="1"/>
      <c r="N28" s="33" t="s">
        <v>408</v>
      </c>
      <c r="O28" s="2"/>
    </row>
    <row r="29" spans="1:15" ht="15">
      <c r="A29" s="932" t="str">
        <f>IF(VLOOKUP(A$3,'Boat Input'!$A$2:$T$302,2)=0," ",(VLOOKUP(A$3,'Boat Input'!$A$2:$T$302,2)))</f>
        <v>Weatherford OMNI</v>
      </c>
      <c r="B29" s="924"/>
      <c r="C29" s="925"/>
      <c r="D29" s="932" t="str">
        <f>IF(VLOOKUP(D$3,'Boat Input'!$A$2:$T$303,2)=0," ",(VLOOKUP(D$3,'Boat Input'!$A$2:$T$303,2)))</f>
        <v> </v>
      </c>
      <c r="E29" s="924"/>
      <c r="F29" s="925"/>
      <c r="G29" s="932" t="str">
        <f>IF(VLOOKUP(G$3,'Boat Input'!$A$2:$T$304,2)=0," ",(VLOOKUP(G$3,'Boat Input'!$A$2:$T$304,2)))</f>
        <v> </v>
      </c>
      <c r="H29" s="924"/>
      <c r="I29" s="925"/>
      <c r="J29" s="932" t="str">
        <f>IF(VLOOKUP(J$3,'Boat Input'!$A$2:$T$305,2)=0," ",(VLOOKUP(J$3,'Boat Input'!$A$2:$T$305,2)))</f>
        <v>Halliburton N2 Equipment</v>
      </c>
      <c r="K29" s="924"/>
      <c r="L29" s="925"/>
      <c r="M29" s="932" t="str">
        <f>IF(VLOOKUP(M$3,'Boat Input'!$A$2:$T$306,2)=0," ",(VLOOKUP(M$3,'Boat Input'!$A$2:$T$306,2)))</f>
        <v>Halliburton N2 Equipment</v>
      </c>
      <c r="N29" s="924"/>
      <c r="O29" s="925"/>
    </row>
    <row r="30" spans="1:15" ht="15">
      <c r="A30" s="932" t="str">
        <f>IF(VLOOKUP(A$3,'Boat Input'!$A$2:$T$302,3)=0," ",(VLOOKUP(A$3,'Boat Input'!$A$2:$T$302,3)))</f>
        <v>Smith Fishing Kit</v>
      </c>
      <c r="B30" s="924"/>
      <c r="C30" s="925"/>
      <c r="D30" s="932" t="str">
        <f>IF(VLOOKUP(D$3,'Boat Input'!$A$2:$T$303,3)=0," ",(VLOOKUP(D$3,'Boat Input'!$A$2:$T$303,3)))</f>
        <v> </v>
      </c>
      <c r="E30" s="924"/>
      <c r="F30" s="925"/>
      <c r="G30" s="932" t="str">
        <f>IF(VLOOKUP(G$3,'Boat Input'!$A$2:$T$304,3)=0," ",(VLOOKUP(G$3,'Boat Input'!$A$2:$T$304,3)))</f>
        <v> </v>
      </c>
      <c r="H30" s="924"/>
      <c r="I30" s="925"/>
      <c r="J30" s="932" t="str">
        <f>IF(VLOOKUP(J$3,'Boat Input'!$A$2:$T$305,3)=0," ",(VLOOKUP(J$3,'Boat Input'!$A$2:$T$305,3)))</f>
        <v>Weatherford Csg Tools</v>
      </c>
      <c r="K30" s="924"/>
      <c r="L30" s="925"/>
      <c r="M30" s="932" t="str">
        <f>IF(VLOOKUP(M$3,'Boat Input'!$A$2:$T$306,3)=0," ",(VLOOKUP(M$3,'Boat Input'!$A$2:$T$306,3)))</f>
        <v>Weatherford Csg Tools</v>
      </c>
      <c r="N30" s="924"/>
      <c r="O30" s="925"/>
    </row>
    <row r="31" spans="1:15" ht="15">
      <c r="A31" s="932" t="str">
        <f>IF(VLOOKUP(A$3,'Boat Input'!$A$2:$T$302,4)=0," ",(VLOOKUP(A$3,'Boat Input'!$A$2:$T$302,4)))</f>
        <v>Schlumberger Logging</v>
      </c>
      <c r="B31" s="924"/>
      <c r="C31" s="925"/>
      <c r="D31" s="932" t="str">
        <f>IF(VLOOKUP(D$3,'Boat Input'!$A$2:$T$303,4)=0," ",(VLOOKUP(D$3,'Boat Input'!$A$2:$T$303,4)))</f>
        <v> </v>
      </c>
      <c r="E31" s="924"/>
      <c r="F31" s="925"/>
      <c r="G31" s="932" t="str">
        <f>IF(VLOOKUP(G$3,'Boat Input'!$A$2:$T$304,4)=0," ",(VLOOKUP(G$3,'Boat Input'!$A$2:$T$304,4)))</f>
        <v> </v>
      </c>
      <c r="H31" s="924"/>
      <c r="I31" s="925"/>
      <c r="J31" s="932" t="str">
        <f>IF(VLOOKUP(J$3,'Boat Input'!$A$2:$T$305,4)=0," ",(VLOOKUP(J$3,'Boat Input'!$A$2:$T$305,4)))</f>
        <v>Excess casing</v>
      </c>
      <c r="K31" s="924"/>
      <c r="L31" s="925"/>
      <c r="M31" s="932" t="str">
        <f>IF(VLOOKUP(M$3,'Boat Input'!$A$2:$T$306,4)=0," ",(VLOOKUP(M$3,'Boat Input'!$A$2:$T$306,4)))</f>
        <v>Excess casing</v>
      </c>
      <c r="N31" s="924"/>
      <c r="O31" s="925"/>
    </row>
    <row r="32" spans="1:15" ht="15">
      <c r="A32" s="932" t="str">
        <f>IF(VLOOKUP(A$3,'Boat Input'!$A$2:$T$302,5)=0," ",(VLOOKUP(A$3,'Boat Input'!$A$2:$T$302,5)))</f>
        <v> </v>
      </c>
      <c r="B32" s="924"/>
      <c r="C32" s="925"/>
      <c r="D32" s="932" t="str">
        <f>IF(VLOOKUP(D$3,'Boat Input'!$A$2:$T$303,5)=0," ",(VLOOKUP(D$3,'Boat Input'!$A$2:$T$303,5)))</f>
        <v> </v>
      </c>
      <c r="E32" s="924"/>
      <c r="F32" s="925"/>
      <c r="G32" s="932" t="str">
        <f>IF(VLOOKUP(G$3,'Boat Input'!$A$2:$T$304,5)=0," ",(VLOOKUP(G$3,'Boat Input'!$A$2:$T$304,5)))</f>
        <v> </v>
      </c>
      <c r="H32" s="924"/>
      <c r="I32" s="925"/>
      <c r="J32" s="932" t="str">
        <f>IF(VLOOKUP(J$3,'Boat Input'!$A$2:$T$305,5)=0," ",(VLOOKUP(J$3,'Boat Input'!$A$2:$T$305,5)))</f>
        <v> </v>
      </c>
      <c r="K32" s="924"/>
      <c r="L32" s="925"/>
      <c r="M32" s="932" t="str">
        <f>IF(VLOOKUP(M$3,'Boat Input'!$A$2:$T$306,5)=0," ",(VLOOKUP(M$3,'Boat Input'!$A$2:$T$306,5)))</f>
        <v> </v>
      </c>
      <c r="N32" s="924"/>
      <c r="O32" s="925"/>
    </row>
    <row r="33" spans="1:15" ht="15">
      <c r="A33" s="932" t="str">
        <f>IF(VLOOKUP(A$3,'Boat Input'!$A$2:$T$302,6)=0," ",(VLOOKUP(A$3,'Boat Input'!$A$2:$T$302,6)))</f>
        <v> </v>
      </c>
      <c r="B33" s="924"/>
      <c r="C33" s="925"/>
      <c r="D33" s="932" t="str">
        <f>IF(VLOOKUP(D$3,'Boat Input'!$A$2:$T$303,6)=0," ",(VLOOKUP(D$3,'Boat Input'!$A$2:$T$303,6)))</f>
        <v> </v>
      </c>
      <c r="E33" s="924"/>
      <c r="F33" s="925"/>
      <c r="G33" s="932" t="str">
        <f>IF(VLOOKUP(G$3,'Boat Input'!$A$2:$T$304,6)=0," ",(VLOOKUP(G$3,'Boat Input'!$A$2:$T$304,6)))</f>
        <v> </v>
      </c>
      <c r="H33" s="924"/>
      <c r="I33" s="925"/>
      <c r="J33" s="932" t="str">
        <f>IF(VLOOKUP(J$3,'Boat Input'!$A$2:$T$305,6)=0," ",(VLOOKUP(J$3,'Boat Input'!$A$2:$T$305,6)))</f>
        <v> </v>
      </c>
      <c r="K33" s="924"/>
      <c r="L33" s="925"/>
      <c r="M33" s="932" t="str">
        <f>IF(VLOOKUP(M$3,'Boat Input'!$A$2:$T$306,6)=0," ",(VLOOKUP(M$3,'Boat Input'!$A$2:$T$306,6)))</f>
        <v> </v>
      </c>
      <c r="N33" s="924"/>
      <c r="O33" s="925"/>
    </row>
    <row r="34" spans="1:15" ht="15">
      <c r="A34" s="932" t="str">
        <f>IF(VLOOKUP(A$3,'Boat Input'!$A$2:$T$302,7)=0," ",(VLOOKUP(A$3,'Boat Input'!$A$2:$T$302,7)))</f>
        <v> </v>
      </c>
      <c r="B34" s="924"/>
      <c r="C34" s="925"/>
      <c r="D34" s="932" t="str">
        <f>IF(VLOOKUP(D$3,'Boat Input'!$A$2:$T$303,7)=0," ",(VLOOKUP(D$3,'Boat Input'!$A$2:$T$303,7)))</f>
        <v> </v>
      </c>
      <c r="E34" s="924"/>
      <c r="F34" s="925"/>
      <c r="G34" s="932" t="str">
        <f>IF(VLOOKUP(G$3,'Boat Input'!$A$2:$T$304,7)=0," ",(VLOOKUP(G$3,'Boat Input'!$A$2:$T$304,7)))</f>
        <v> </v>
      </c>
      <c r="H34" s="924"/>
      <c r="I34" s="925"/>
      <c r="J34" s="932" t="str">
        <f>IF(VLOOKUP(J$3,'Boat Input'!$A$2:$T$305,7)=0," ",(VLOOKUP(J$3,'Boat Input'!$A$2:$T$305,7)))</f>
        <v> </v>
      </c>
      <c r="K34" s="924"/>
      <c r="L34" s="925"/>
      <c r="M34" s="932" t="str">
        <f>IF(VLOOKUP(M$3,'Boat Input'!$A$2:$T$306,7)=0," ",(VLOOKUP(M$3,'Boat Input'!$A$2:$T$306,7)))</f>
        <v> </v>
      </c>
      <c r="N34" s="924"/>
      <c r="O34" s="925"/>
    </row>
    <row r="35" spans="1:15" ht="15.75" thickBot="1">
      <c r="A35" s="929" t="str">
        <f>IF(VLOOKUP(A$3,'Boat Input'!$A$2:$T$302,8)=0," ",(VLOOKUP(A$3,'Boat Input'!$A$2:$T$302,8)))</f>
        <v> </v>
      </c>
      <c r="B35" s="930"/>
      <c r="C35" s="931"/>
      <c r="D35" s="929" t="str">
        <f>IF(VLOOKUP(D$3,'Boat Input'!$A$2:$T$303,8)=0," ",(VLOOKUP(D$3,'Boat Input'!$A$2:$T$303,8)))</f>
        <v> </v>
      </c>
      <c r="E35" s="930"/>
      <c r="F35" s="931"/>
      <c r="G35" s="929" t="str">
        <f>IF(VLOOKUP(G$3,'Boat Input'!$A$2:$T$304,8)=0," ",(VLOOKUP(G$3,'Boat Input'!$A$2:$T$304,8)))</f>
        <v> </v>
      </c>
      <c r="H35" s="930"/>
      <c r="I35" s="931"/>
      <c r="J35" s="929" t="str">
        <f>IF(VLOOKUP(J$3,'Boat Input'!$A$2:$T$305,8)=0," ",(VLOOKUP(J$3,'Boat Input'!$A$2:$T$305,8)))</f>
        <v> </v>
      </c>
      <c r="K35" s="930"/>
      <c r="L35" s="931"/>
      <c r="M35" s="929" t="str">
        <f>IF(VLOOKUP(M$3,'Boat Input'!$A$2:$T$306,8)=0," ",(VLOOKUP(M$3,'Boat Input'!$A$2:$T$306,8)))</f>
        <v> </v>
      </c>
      <c r="N35" s="930"/>
      <c r="O35" s="931"/>
    </row>
    <row r="36" spans="1:15" ht="16.5" thickBot="1">
      <c r="A36" s="32"/>
      <c r="B36" s="33" t="s">
        <v>350</v>
      </c>
      <c r="C36" s="2"/>
      <c r="D36" s="32"/>
      <c r="E36" s="33" t="s">
        <v>350</v>
      </c>
      <c r="F36" s="2"/>
      <c r="G36" s="32"/>
      <c r="H36" s="33" t="s">
        <v>350</v>
      </c>
      <c r="I36" s="2"/>
      <c r="J36" s="32"/>
      <c r="K36" s="33" t="s">
        <v>350</v>
      </c>
      <c r="L36" s="2"/>
      <c r="M36" s="32"/>
      <c r="N36" s="33" t="s">
        <v>350</v>
      </c>
      <c r="O36" s="2"/>
    </row>
    <row r="37" spans="1:15" ht="15">
      <c r="A37" s="923" t="str">
        <f>IF(VLOOKUP(A$3,'Boat Input'!$A$2:$T$300,10)=0," ",(VLOOKUP(A$3,'Boat Input'!$A$2:$T$300,10)))</f>
        <v>Schlumberger CBL Tools</v>
      </c>
      <c r="B37" s="924"/>
      <c r="C37" s="925"/>
      <c r="D37" s="923" t="str">
        <f>IF(VLOOKUP(D$3,'Boat Input'!$A$2:$T$301,10)=0," ",(VLOOKUP(D$3,'Boat Input'!$A$2:$T$301,10)))</f>
        <v> </v>
      </c>
      <c r="E37" s="924"/>
      <c r="F37" s="925"/>
      <c r="G37" s="926" t="str">
        <f>IF(VLOOKUP(G$3,'Boat Input'!$A$2:$T$302,10)=0," ",(VLOOKUP(G$3,'Boat Input'!$A$2:$T$302,10)))</f>
        <v>Transocean - Tensioner</v>
      </c>
      <c r="H37" s="927"/>
      <c r="I37" s="928"/>
      <c r="J37" s="926" t="str">
        <f>IF(VLOOKUP(J$3,'Boat Input'!$A$2:$T$303,10)=0," ",(VLOOKUP(J$3,'Boat Input'!$A$2:$T$303,10)))</f>
        <v> </v>
      </c>
      <c r="K37" s="927"/>
      <c r="L37" s="928"/>
      <c r="M37" s="926" t="str">
        <f>IF(VLOOKUP(M$3,'Boat Input'!$A$2:$T$304,10)=0," ",(VLOOKUP(M$3,'Boat Input'!$A$2:$T$304,10)))</f>
        <v> </v>
      </c>
      <c r="N37" s="927"/>
      <c r="O37" s="928"/>
    </row>
    <row r="38" spans="1:15" ht="15">
      <c r="A38" s="923" t="str">
        <f>IF(VLOOKUP(A$3,'Boat Input'!$A$2:$T$300,11)=0," ",(VLOOKUP(A$3,'Boat Input'!$A$2:$T$300,11)))</f>
        <v>Dril Quip Hanger</v>
      </c>
      <c r="B38" s="924"/>
      <c r="C38" s="925"/>
      <c r="D38" s="923" t="str">
        <f>IF(VLOOKUP(D$3,'Boat Input'!$A$2:$T$301,11)=0," ",(VLOOKUP(D$3,'Boat Input'!$A$2:$T$301,11)))</f>
        <v> </v>
      </c>
      <c r="E38" s="924"/>
      <c r="F38" s="925"/>
      <c r="G38" s="923" t="str">
        <f>IF(VLOOKUP(G$3,'Boat Input'!$A$2:$T$302,11)=0," ",(VLOOKUP(G$3,'Boat Input'!$A$2:$T$302,11)))</f>
        <v>TOI - Tensioner Tool</v>
      </c>
      <c r="H38" s="924"/>
      <c r="I38" s="925"/>
      <c r="J38" s="923" t="str">
        <f>IF(VLOOKUP(J$3,'Boat Input'!$A$2:$T$303,11)=0," ",(VLOOKUP(J$3,'Boat Input'!$A$2:$T$303,11)))</f>
        <v> </v>
      </c>
      <c r="K38" s="924"/>
      <c r="L38" s="925"/>
      <c r="M38" s="923" t="str">
        <f>IF(VLOOKUP(M$3,'Boat Input'!$A$2:$T$304,11)=0," ",(VLOOKUP(M$3,'Boat Input'!$A$2:$T$304,11)))</f>
        <v> </v>
      </c>
      <c r="N38" s="924"/>
      <c r="O38" s="925"/>
    </row>
    <row r="39" spans="1:15" ht="15">
      <c r="A39" s="923" t="str">
        <f>IF(VLOOKUP(A$3,'Boat Input'!$A$2:$T$300,12)=0," ",(VLOOKUP(A$3,'Boat Input'!$A$2:$T$300,12)))</f>
        <v>MI Riser brush assy</v>
      </c>
      <c r="B39" s="924"/>
      <c r="C39" s="925"/>
      <c r="D39" s="923" t="str">
        <f>IF(VLOOKUP(D$3,'Boat Input'!$A$2:$T$301,12)=0," ",(VLOOKUP(D$3,'Boat Input'!$A$2:$T$301,12)))</f>
        <v> </v>
      </c>
      <c r="E39" s="924"/>
      <c r="F39" s="925"/>
      <c r="G39" s="923" t="str">
        <f>IF(VLOOKUP(G$3,'Boat Input'!$A$2:$T$302,12)=0," ",(VLOOKUP(G$3,'Boat Input'!$A$2:$T$302,12)))</f>
        <v>Above Items Stored in Fourchon</v>
      </c>
      <c r="H39" s="924"/>
      <c r="I39" s="925"/>
      <c r="J39" s="923" t="str">
        <f>IF(VLOOKUP(J$3,'Boat Input'!$A$2:$T$303,12)=0," ",(VLOOKUP(J$3,'Boat Input'!$A$2:$T$303,12)))</f>
        <v> </v>
      </c>
      <c r="K39" s="924"/>
      <c r="L39" s="925"/>
      <c r="M39" s="923" t="str">
        <f>IF(VLOOKUP(M$3,'Boat Input'!$A$2:$T$304,12)=0," ",(VLOOKUP(M$3,'Boat Input'!$A$2:$T$304,12)))</f>
        <v> </v>
      </c>
      <c r="N39" s="924"/>
      <c r="O39" s="925"/>
    </row>
    <row r="40" spans="1:15" ht="15">
      <c r="A40" s="923" t="str">
        <f>IF(VLOOKUP(A$3,'Boat Input'!$A$2:$T$300,13)=0," ",(VLOOKUP(A$3,'Boat Input'!$A$2:$T$300,13)))</f>
        <v>MI Clean out Chemicals</v>
      </c>
      <c r="B40" s="924"/>
      <c r="C40" s="925"/>
      <c r="D40" s="923" t="str">
        <f>IF(VLOOKUP(D$3,'Boat Input'!$A$2:$T$301,13)=0," ",(VLOOKUP(D$3,'Boat Input'!$A$2:$T$301,13)))</f>
        <v> </v>
      </c>
      <c r="E40" s="924"/>
      <c r="F40" s="925"/>
      <c r="G40" s="923" t="str">
        <f>IF(VLOOKUP(G$3,'Boat Input'!$A$2:$T$302,13)=0," ",(VLOOKUP(G$3,'Boat Input'!$A$2:$T$302,13)))</f>
        <v> </v>
      </c>
      <c r="H40" s="924"/>
      <c r="I40" s="925"/>
      <c r="J40" s="923" t="str">
        <f>IF(VLOOKUP(J$3,'Boat Input'!$A$2:$T$303,13)=0," ",(VLOOKUP(J$3,'Boat Input'!$A$2:$T$303,13)))</f>
        <v> </v>
      </c>
      <c r="K40" s="924"/>
      <c r="L40" s="925"/>
      <c r="M40" s="923" t="str">
        <f>IF(VLOOKUP(M$3,'Boat Input'!$A$2:$T$304,13)=0," ",(VLOOKUP(M$3,'Boat Input'!$A$2:$T$304,13)))</f>
        <v> </v>
      </c>
      <c r="N40" s="924"/>
      <c r="O40" s="925"/>
    </row>
    <row r="41" spans="1:15" ht="15">
      <c r="A41" s="923" t="str">
        <f>IF(VLOOKUP(A$3,'Boat Input'!$A$2:$T$300,14)=0," ",(VLOOKUP(A$3,'Boat Input'!$A$2:$T$300,14)))</f>
        <v>Groceries</v>
      </c>
      <c r="B41" s="924"/>
      <c r="C41" s="925"/>
      <c r="D41" s="923" t="str">
        <f>IF(VLOOKUP(D$3,'Boat Input'!$A$2:$T$301,14)=0," ",(VLOOKUP(D$3,'Boat Input'!$A$2:$T$301,14)))</f>
        <v> </v>
      </c>
      <c r="E41" s="924"/>
      <c r="F41" s="925"/>
      <c r="G41" s="923" t="str">
        <f>IF(VLOOKUP(G$3,'Boat Input'!$A$2:$T$302,14)=0," ",(VLOOKUP(G$3,'Boat Input'!$A$2:$T$302,14)))</f>
        <v> </v>
      </c>
      <c r="H41" s="924"/>
      <c r="I41" s="925"/>
      <c r="J41" s="923" t="str">
        <f>IF(VLOOKUP(J$3,'Boat Input'!$A$2:$T$303,14)=0," ",(VLOOKUP(J$3,'Boat Input'!$A$2:$T$303,14)))</f>
        <v> </v>
      </c>
      <c r="K41" s="924"/>
      <c r="L41" s="925"/>
      <c r="M41" s="923" t="str">
        <f>IF(VLOOKUP(M$3,'Boat Input'!$A$2:$T$304,14)=0," ",(VLOOKUP(M$3,'Boat Input'!$A$2:$T$304,14)))</f>
        <v> </v>
      </c>
      <c r="N41" s="924"/>
      <c r="O41" s="925"/>
    </row>
    <row r="42" spans="1:15" ht="15.75" thickBot="1">
      <c r="A42" s="923" t="str">
        <f>IF(VLOOKUP(A$3,'Boat Input'!$A$2:$T$300,15)=0," ",(VLOOKUP(A$3,'Boat Input'!$A$2:$T$300,15)))</f>
        <v> </v>
      </c>
      <c r="B42" s="924"/>
      <c r="C42" s="925"/>
      <c r="D42" s="923" t="str">
        <f>IF(VLOOKUP(D$3,'Boat Input'!$A$2:$T$301,15)=0," ",(VLOOKUP(D$3,'Boat Input'!$A$2:$T$301,15)))</f>
        <v> </v>
      </c>
      <c r="E42" s="924"/>
      <c r="F42" s="925"/>
      <c r="G42" s="923" t="str">
        <f>IF(VLOOKUP(G$3,'Boat Input'!$A$2:$T$302,15)=0," ",(VLOOKUP(G$3,'Boat Input'!$A$2:$T$302,15)))</f>
        <v> </v>
      </c>
      <c r="H42" s="924"/>
      <c r="I42" s="925"/>
      <c r="J42" s="923" t="str">
        <f>IF(VLOOKUP(J$3,'Boat Input'!$A$2:$T$303,15)=0," ",(VLOOKUP(J$3,'Boat Input'!$A$2:$T$303,15)))</f>
        <v> </v>
      </c>
      <c r="K42" s="924"/>
      <c r="L42" s="925"/>
      <c r="M42" s="923" t="str">
        <f>IF(VLOOKUP(M$3,'Boat Input'!$A$2:$T$304,15)=0," ",(VLOOKUP(M$3,'Boat Input'!$A$2:$T$304,15)))</f>
        <v> </v>
      </c>
      <c r="N42" s="924"/>
      <c r="O42" s="925"/>
    </row>
    <row r="43" spans="1:15" ht="16.5" thickBot="1">
      <c r="A43" s="32"/>
      <c r="B43" s="108" t="s">
        <v>351</v>
      </c>
      <c r="C43" s="2"/>
      <c r="D43" s="2"/>
      <c r="E43" s="108" t="s">
        <v>351</v>
      </c>
      <c r="F43" s="2"/>
      <c r="G43" s="2"/>
      <c r="H43" s="108" t="s">
        <v>351</v>
      </c>
      <c r="I43" s="2"/>
      <c r="J43" s="2"/>
      <c r="K43" s="108" t="s">
        <v>351</v>
      </c>
      <c r="L43" s="2"/>
      <c r="M43" s="2"/>
      <c r="N43" s="108" t="s">
        <v>351</v>
      </c>
      <c r="O43" s="103"/>
    </row>
    <row r="44" spans="1:15" ht="15">
      <c r="A44" s="85">
        <f>IF(VLOOKUP($A$3,'Crew Change'!$A$2:$AK$209,2)=0," ",(VLOOKUP($A$3,'Crew Change'!$A$2:$AK$209,2)))</f>
        <v>8</v>
      </c>
      <c r="B44" s="83" t="str">
        <f>IF(VLOOKUP($A$3,'Crew Change'!$A$2:$AK$209,3)=0," ",(VLOOKUP($A$3,'Crew Change'!$A$2:$AK$209,3)))</f>
        <v>Transocean</v>
      </c>
      <c r="C44" s="8">
        <f>IF(VLOOKUP(A$3,'Crew Change'!$A$2:$AK$209,4)=0," ",(VLOOKUP(A$3,'Crew Change'!$A$2:$AK$209,4)))</f>
        <v>8</v>
      </c>
      <c r="D44" s="85" t="str">
        <f>IF(VLOOKUP($D$3,'Crew Change'!$A$2:$AK$210,2)=0," ",(VLOOKUP($D$3,'Crew Change'!$A$2:$AK$210,2)))</f>
        <v> </v>
      </c>
      <c r="E44" s="83" t="str">
        <f>IF(VLOOKUP(D3,'Crew Change'!$A$2:$AK$210,3)=0," ",(VLOOKUP(D3,'Crew Change'!$A$2:$AK$210,3)))</f>
        <v> </v>
      </c>
      <c r="F44" s="8" t="str">
        <f>IF(VLOOKUP(D$3,'Crew Change'!$A$2:$AK$210,4)=0," ",(VLOOKUP(D$3,'Crew Change'!$A$2:$AK$210,4)))</f>
        <v> </v>
      </c>
      <c r="G44" s="85" t="str">
        <f>IF(VLOOKUP($G$3,'Crew Change'!$A$2:$AK$211,2)=0," ",(VLOOKUP($G$3,'Crew Change'!$A$2:$AK$211,2)))</f>
        <v> </v>
      </c>
      <c r="H44" s="83" t="str">
        <f>IF(VLOOKUP($G$3,'Crew Change'!$A$2:$AK$211,3)=0," ",(VLOOKUP($G$3,'Crew Change'!$A$2:$AK$211,3)))</f>
        <v> </v>
      </c>
      <c r="I44" s="8" t="str">
        <f>IF(VLOOKUP(G$3,'Crew Change'!$A$2:$AK$211,4)=0," ",(VLOOKUP(G$3,'Crew Change'!$A$2:$AK$211,4)))</f>
        <v> </v>
      </c>
      <c r="J44" s="85">
        <f>IF(VLOOKUP(J3,'Crew Change'!$A$2:$AK$212,2)=0," ",(VLOOKUP(J3,'Crew Change'!$A$2:$AK$212,2)))</f>
        <v>4</v>
      </c>
      <c r="K44" s="83" t="str">
        <f>IF(VLOOKUP(J3,'Crew Change'!$A$2:$AK$212,3)=0," ",(VLOOKUP(J3,'Crew Change'!$A$2:$AK$212,3)))</f>
        <v>Art Catering</v>
      </c>
      <c r="L44" s="117">
        <f>IF(VLOOKUP(J$3,'Crew Change'!$A$2:$AK$212,4)=0," ",(VLOOKUP(J$3,'Crew Change'!$A$2:$AK$212,4)))</f>
        <v>4</v>
      </c>
      <c r="M44" s="85">
        <f>IF(VLOOKUP(M3,'Crew Change'!$A$2:$AK$213,2)=0," ",(VLOOKUP(M3,'Crew Change'!$A$2:$AK$213,2)))</f>
        <v>2</v>
      </c>
      <c r="N44" s="83" t="str">
        <f>IF(VLOOKUP(M3,'Crew Change'!$A$2:$AK$213,3)=0," ",(VLOOKUP(M3,'Crew Change'!$A$2:$AK$213,3)))</f>
        <v>MI Compliance / Mud</v>
      </c>
      <c r="O44" s="104">
        <f>IF(VLOOKUP(M$3,'Crew Change'!$A$2:$AK$213,4)=0," ",(VLOOKUP(M$3,'Crew Change'!$A$2:$AK$213,4)))</f>
        <v>2</v>
      </c>
    </row>
    <row r="45" spans="1:15" ht="15">
      <c r="A45" s="85">
        <f>IF(VLOOKUP($A$3,'Crew Change'!$A$2:$AK$209,5)=0," ",(VLOOKUP($A$3,'Crew Change'!$A$2:$AK$209,5)))</f>
        <v>2</v>
      </c>
      <c r="B45" s="83" t="str">
        <f>IF(VLOOKUP($A$3,'Crew Change'!$A$2:$AK$209,6)=0," ",(VLOOKUP($A$3,'Crew Change'!$A$2:$AK$209,6)))</f>
        <v>Bp ( WSL )</v>
      </c>
      <c r="C45" s="8">
        <f>IF(VLOOKUP(A$3,'Crew Change'!$A$2:$AK$209,7)=0," ",(VLOOKUP(A$3,'Crew Change'!$A$2:$AK$209,7)))</f>
        <v>1</v>
      </c>
      <c r="D45" s="85" t="str">
        <f>IF(VLOOKUP($D$3,'Crew Change'!$A$2:$AK$210,5)=0," ",(VLOOKUP($D$3,'Crew Change'!$A$2:$AK$210,5)))</f>
        <v> </v>
      </c>
      <c r="E45" s="83" t="str">
        <f>IF(VLOOKUP(D3,'Crew Change'!$A$2:$AK$210,6)=0," ",(VLOOKUP(D3,'Crew Change'!$A$2:$AK$210,6)))</f>
        <v> </v>
      </c>
      <c r="F45" s="8" t="str">
        <f>IF(VLOOKUP(D$3,'Crew Change'!$A$2:$AK$210,7)=0," ",(VLOOKUP(D$3,'Crew Change'!$A$2:$AK$210,7)))</f>
        <v> </v>
      </c>
      <c r="G45" s="85" t="str">
        <f>IF(VLOOKUP($G$3,'Crew Change'!$A$2:$AK$211,5)=0," ",(VLOOKUP($G$3,'Crew Change'!$A$2:$AK$211,5)))</f>
        <v> </v>
      </c>
      <c r="H45" s="83" t="str">
        <f>IF(VLOOKUP($G$3,'Crew Change'!$A$2:$AK$211,6)=0," ",(VLOOKUP($G$3,'Crew Change'!$A$2:$AK$211,6)))</f>
        <v>No Flight Planned</v>
      </c>
      <c r="I45" s="8" t="str">
        <f>IF(VLOOKUP(G$3,'Crew Change'!$A$2:$AK$211,7)=0," ",(VLOOKUP(G$3,'Crew Change'!$A$2:$AK$211,7)))</f>
        <v> </v>
      </c>
      <c r="J45" s="85">
        <f>IF(VLOOKUP(J3,'Crew Change'!$A$2:$AK$212,5)=0," ",(VLOOKUP(J3,'Crew Change'!$A$2:$AK$212,5)))</f>
        <v>1</v>
      </c>
      <c r="K45" s="83" t="str">
        <f>IF(VLOOKUP(J5,'Crew Change'!$A$2:$AK$212,6)=0," ",(VLOOKUP(J5,'Crew Change'!$A$2:$AK$212,6)))</f>
        <v>Bp I.T.</v>
      </c>
      <c r="L45" s="8">
        <f>IF(VLOOKUP(J$3,'Crew Change'!$A$2:$AK$212,7)=0," ",(VLOOKUP(J$3,'Crew Change'!$A$2:$AK$212,7)))</f>
        <v>1</v>
      </c>
      <c r="M45" s="85">
        <f>IF(VLOOKUP(M3,'Crew Change'!$A$2:$AK$213,5)=0," ",(VLOOKUP(M3,'Crew Change'!$A$2:$AK$213,5)))</f>
        <v>1</v>
      </c>
      <c r="N45" s="83" t="str">
        <f>IF(VLOOKUP(M4,'Crew Change'!$A$2:$AK$213,6)=0," ",(VLOOKUP(M4,'Crew Change'!$A$2:$AK$213,6)))</f>
        <v>Halliburton Cmt</v>
      </c>
      <c r="O45" s="104">
        <f>IF(VLOOKUP(M$3,'Crew Change'!$A$2:$AK$213,7)=0," ",(VLOOKUP(M$3,'Crew Change'!$A$2:$AK$213,7)))</f>
        <v>1</v>
      </c>
    </row>
    <row r="46" spans="1:15" ht="15">
      <c r="A46" s="85" t="str">
        <f>IF(VLOOKUP(A5,'Crew Change'!$A$2:$AK$209,8)=0," ",(VLOOKUP(A5,'Crew Change'!$A$2:$AK$209,8)))</f>
        <v> </v>
      </c>
      <c r="B46" s="83" t="str">
        <f>IF(VLOOKUP($A$3,'Crew Change'!$A$2:$AK$209,9)=0," ",(VLOOKUP($A$3,'Crew Change'!$A$2:$AK$209,9)))</f>
        <v>Cleanblast</v>
      </c>
      <c r="C46" s="8">
        <f>IF(VLOOKUP(A$3,'Crew Change'!$A$2:$AK$209,10)=0," ",(VLOOKUP(A$3,'Crew Change'!$A$2:$AK$209,10)))</f>
        <v>4</v>
      </c>
      <c r="D46" s="85" t="str">
        <f>IF(VLOOKUP($D$3,'Crew Change'!$A$2:$AK$210,8)=0," ",(VLOOKUP($D$3,'Crew Change'!$A$2:$AK$210,8)))</f>
        <v> </v>
      </c>
      <c r="E46" s="83" t="str">
        <f>IF(VLOOKUP(D3,'Crew Change'!$A$2:$AK$210,9)=0," ",(VLOOKUP(D3,'Crew Change'!$A$2:$AK$210,9)))</f>
        <v> </v>
      </c>
      <c r="F46" s="8" t="str">
        <f>IF(VLOOKUP(D$3,'Crew Change'!$A$2:$AK$210,10)=0," ",(VLOOKUP(D$3,'Crew Change'!$A$2:$AK$210,10)))</f>
        <v> </v>
      </c>
      <c r="G46" s="85" t="str">
        <f>IF(VLOOKUP($G$3,'Crew Change'!$A$2:$AK$211,8)=0," ",(VLOOKUP($G$3,'Crew Change'!$A$2:$AK$211,8)))</f>
        <v> </v>
      </c>
      <c r="H46" s="83" t="str">
        <f>IF(VLOOKUP($G$3,'Crew Change'!$A$2:$AK$211,9)=0," ",(VLOOKUP($G$3,'Crew Change'!$A$2:$AK$211,9)))</f>
        <v> </v>
      </c>
      <c r="I46" s="8" t="str">
        <f>IF(VLOOKUP(G$3,'Crew Change'!$A$2:$AK$211,10)=0," ",(VLOOKUP(G$3,'Crew Change'!$A$2:$AK$211,10)))</f>
        <v> </v>
      </c>
      <c r="J46" s="85">
        <f>IF(VLOOKUP(J3,'Crew Change'!$A$2:$AK$212,8)=0," ",(VLOOKUP(J3,'Crew Change'!$A$2:$AK$212,8)))</f>
        <v>2</v>
      </c>
      <c r="K46" s="83" t="str">
        <f>IF(VLOOKUP(J5,'Crew Change'!$A$2:$AK$212,9)=0," ",(VLOOKUP(J5,'Crew Change'!$A$2:$AK$212,9)))</f>
        <v>Oceaneering</v>
      </c>
      <c r="L46" s="8">
        <f>IF(VLOOKUP(J$3,'Crew Change'!$A$2:$AK$212,10)=0," ",(VLOOKUP(J$3,'Crew Change'!$A$2:$AK$212,10)))</f>
        <v>2</v>
      </c>
      <c r="M46" s="85">
        <f>IF(VLOOKUP(M3,'Crew Change'!$A$2:$AK$213,8)=0," ",(VLOOKUP(M3,'Crew Change'!$A$2:$AK$213,8)))</f>
        <v>3</v>
      </c>
      <c r="N46" s="83" t="str">
        <f>IF(VLOOKUP(M5,'Crew Change'!$A$2:$AK$213,9)=0," ",(VLOOKUP(M5,'Crew Change'!$A$2:$AK$213,9)))</f>
        <v>Sperry (Mud Log, DD, MWD)</v>
      </c>
      <c r="O46" s="104">
        <f>IF(VLOOKUP(M$3,'Crew Change'!$A$2:$AK$212,10)=0," ",(VLOOKUP(M$3,'Crew Change'!$A$2:$AK$212,10)))</f>
        <v>3</v>
      </c>
    </row>
    <row r="47" spans="1:15" ht="15">
      <c r="A47" s="85">
        <f>IF(VLOOKUP($A$3,'Crew Change'!$A$2:$AK$209,11)=0," ",(VLOOKUP($A$3,'Crew Change'!$A$2:$AK$209,11)))</f>
        <v>2</v>
      </c>
      <c r="B47" s="83" t="str">
        <f>IF(VLOOKUP(A3,'Crew Change'!$A$2:$AK$209,12)=0," ",(VLOOKUP(A3,'Crew Change'!$A$2:$AK$209,12)))</f>
        <v>MI Completion / Sperry </v>
      </c>
      <c r="C47" s="8">
        <f>IF(VLOOKUP(A$3,'Crew Change'!$A$2:$AK$209,13)=0," ",(VLOOKUP(A$3,'Crew Change'!$A$2:$AK$209,13)))</f>
        <v>2</v>
      </c>
      <c r="D47" s="85" t="str">
        <f>IF(VLOOKUP($D$3,'Crew Change'!$A$2:$AK$210,11)=0," ",(VLOOKUP($D$3,'Crew Change'!$A$2:$AK$210,11)))</f>
        <v> </v>
      </c>
      <c r="E47" s="83" t="str">
        <f>IF(VLOOKUP(D3,'Crew Change'!$A$2:$AK$210,12)=0," ",(VLOOKUP(D3,'Crew Change'!$A$2:$AK$210,12)))</f>
        <v> </v>
      </c>
      <c r="F47" s="8" t="str">
        <f>IF(VLOOKUP(D$3,'Crew Change'!$A$2:$AK$210,13)=0," ",(VLOOKUP(D$3,'Crew Change'!$A$2:$AK$210,13)))</f>
        <v> </v>
      </c>
      <c r="G47" s="85" t="str">
        <f>IF(VLOOKUP($G$3,'Crew Change'!$A$2:$AK$211,11)=0," ",(VLOOKUP($G$3,'Crew Change'!$A$2:$AK$211,11)))</f>
        <v> </v>
      </c>
      <c r="H47" s="83" t="str">
        <f>IF(VLOOKUP($G$3,'Crew Change'!$A$2:$AK$211,12)=0," ",(VLOOKUP($G$3,'Crew Change'!$A$2:$AK$211,12)))</f>
        <v> </v>
      </c>
      <c r="I47" s="8" t="str">
        <f>IF(VLOOKUP(G$3,'Crew Change'!$A$2:$AK$211,13)=0," ",(VLOOKUP(G$3,'Crew Change'!$A$2:$AK$211,13)))</f>
        <v> </v>
      </c>
      <c r="J47" s="85">
        <f>IF(VLOOKUP(J3,'Crew Change'!$A$2:$AK$212,11)=0," ",(VLOOKUP(J3,'Crew Change'!$A$2:$AK$212,11)))</f>
        <v>3</v>
      </c>
      <c r="K47" s="83" t="str">
        <f>IF(VLOOKUP(J4,'Crew Change'!$A$2:$AK$212,12)=0," ",(VLOOKUP(J4,'Crew Change'!$A$2:$AK$212,12)))</f>
        <v>Transocean</v>
      </c>
      <c r="L47" s="8">
        <f>IF(VLOOKUP(J$3,'Crew Change'!$A$2:$AK$212,13)=0," ",(VLOOKUP(J$3,'Crew Change'!$A$2:$AK$212,13)))</f>
        <v>3</v>
      </c>
      <c r="M47" s="85">
        <f>IF(VLOOKUP(M3,'Crew Change'!$A$2:$AK$213,11)=0," ",(VLOOKUP(M3,'Crew Change'!$A$2:$AK$213,11)))</f>
        <v>1</v>
      </c>
      <c r="N47" s="83" t="str">
        <f>IF(VLOOKUP(M4,'Crew Change'!$A$2:$AK$213,12)=0," ",(VLOOKUP(M4,'Crew Change'!$A$2:$AK$213,12)))</f>
        <v>Weatherford</v>
      </c>
      <c r="O47" s="104" t="str">
        <f>IF(VLOOKUP(M$3,'Crew Change'!$A$2:$AK$212,13)=0," ",(VLOOKUP(M$3,'Crew Change'!$A$2:$AK$212,13)))</f>
        <v> </v>
      </c>
    </row>
    <row r="48" spans="1:15" ht="15">
      <c r="A48" s="85">
        <f>IF(VLOOKUP(A3,'Crew Change'!$A$2:$AK$209,14)=0," ",(VLOOKUP(A3,'Crew Change'!$A$2:$AK$209,14)))</f>
        <v>3</v>
      </c>
      <c r="B48" s="83" t="str">
        <f>IF(VLOOKUP($A$3,'Crew Change'!$A$2:$AK$209,15)=0," ",(VLOOKUP($A$3,'Crew Change'!$A$2:$AK$209,15)))</f>
        <v>Bp Intervention Subsea</v>
      </c>
      <c r="C48" s="8" t="str">
        <f>IF(VLOOKUP(A$3,'Crew Change'!$A$2:$AK$209,16)=0," ",(VLOOKUP(A$3,'Crew Change'!$A$2:$AK$209,16)))</f>
        <v> </v>
      </c>
      <c r="D48" s="85" t="str">
        <f>IF(VLOOKUP(D3,'Crew Change'!$A$2:$AK$210,14)=0," ",(VLOOKUP(D3,'Crew Change'!$A$2:$AK$210,14)))</f>
        <v> </v>
      </c>
      <c r="E48" s="83" t="str">
        <f>IF(VLOOKUP(D3,'Crew Change'!$A$2:$AK$210,15)=0," ",(VLOOKUP(D3,'Crew Change'!$A$2:$AK$210,15)))</f>
        <v> </v>
      </c>
      <c r="F48" s="8" t="str">
        <f>IF(VLOOKUP(D$3,'Crew Change'!$A$2:$AK$210,16)=0," ",(VLOOKUP(D$3,'Crew Change'!$A$2:$AK$210,16)))</f>
        <v> </v>
      </c>
      <c r="G48" s="85" t="str">
        <f>IF(VLOOKUP($G$3,'Crew Change'!$A$2:$AK$211,14)=0," ",(VLOOKUP($G$3,'Crew Change'!$A$2:$AK$211,14)))</f>
        <v> </v>
      </c>
      <c r="H48" s="83" t="str">
        <f>IF(VLOOKUP($G$3,'Crew Change'!$A$2:$AK$211,15)=0," ",(VLOOKUP($G$3,'Crew Change'!$A$2:$AK$211,15)))</f>
        <v> </v>
      </c>
      <c r="I48" s="8" t="str">
        <f>IF(VLOOKUP(G$3,'Crew Change'!$A$2:$AK$211,16)=0," ",(VLOOKUP(G$3,'Crew Change'!$A$2:$AK$211,16)))</f>
        <v> </v>
      </c>
      <c r="J48" s="85">
        <f>IF(VLOOKUP(J3,'Crew Change'!$A$2:$AK$212,14)=0," ",(VLOOKUP(J3,'Crew Change'!$A$2:$AK$212,14)))</f>
        <v>3</v>
      </c>
      <c r="K48" s="83" t="str">
        <f>IF(VLOOKUP(J5,'Crew Change'!$A$2:$AK$212,15)=0," ",(VLOOKUP(J5,'Crew Change'!$A$2:$AK$212,15)))</f>
        <v>Schlumberger CBL</v>
      </c>
      <c r="L48" s="8" t="str">
        <f>IF(VLOOKUP(J$3,'Crew Change'!$A$2:$AK$212,16)=0," ",(VLOOKUP(J$3,'Crew Change'!$A$2:$AK$212,16)))</f>
        <v> </v>
      </c>
      <c r="M48" s="85" t="str">
        <f>IF(VLOOKUP(M3,'Crew Change'!$A$2:$AK$213,14)=0," ",(VLOOKUP(M3,'Crew Change'!$A$2:$AK$213,14)))</f>
        <v> </v>
      </c>
      <c r="N48" s="83" t="str">
        <f>IF(VLOOKUP(M5,'Crew Change'!$A$2:$AK$213,15)=0," ",(VLOOKUP(M5,'Crew Change'!$A$2:$AK$213,15)))</f>
        <v>Bp I.T.</v>
      </c>
      <c r="O48" s="104">
        <f>IF(VLOOKUP(M$3,'Crew Change'!$A$2:$AK$213,16)=0," ",(VLOOKUP(M$3,'Crew Change'!$A$2:$AK$213,16)))</f>
        <v>1</v>
      </c>
    </row>
    <row r="49" spans="1:15" ht="15">
      <c r="A49" s="85">
        <f>IF(VLOOKUP(A3,'Crew Change'!$A$2:$AK$209,17)=0," ",(VLOOKUP(A3,'Crew Change'!$A$2:$AK$209,17)))</f>
        <v>2</v>
      </c>
      <c r="B49" s="83" t="str">
        <f>IF(VLOOKUP(A4,'Crew Change'!$A$2:$AK$209,18)=0," ",(VLOOKUP(A4,'Crew Change'!$A$2:$AK$209,18)))</f>
        <v>Offshore Clean</v>
      </c>
      <c r="C49" s="8" t="str">
        <f>IF(VLOOKUP(A$3,'Crew Change'!$A$2:$AK$209,19)=0," ",(VLOOKUP(A$3,'Crew Change'!$A$2:$AK$209,19)))</f>
        <v> </v>
      </c>
      <c r="D49" s="85" t="str">
        <f>IF(VLOOKUP(D3,'Crew Change'!$A$2:$AK$210,17)=0," ",(VLOOKUP(D3,'Crew Change'!$A$2:$AK$210,17)))</f>
        <v> </v>
      </c>
      <c r="E49" s="83" t="str">
        <f>IF(VLOOKUP(D3,'Crew Change'!$A$2:$AK$210,18)=0," ",(VLOOKUP(D3,'Crew Change'!$A$2:$AK$210,18)))</f>
        <v> </v>
      </c>
      <c r="F49" s="8" t="str">
        <f>IF(VLOOKUP(D$3,'Crew Change'!$A$2:$AK$210,19)=0," ",(VLOOKUP(D$3,'Crew Change'!$A$2:$AK$210,19)))</f>
        <v> </v>
      </c>
      <c r="G49" s="85" t="str">
        <f>IF(VLOOKUP(G3,'Crew Change'!$A$2:$AK$211,17)=0," ",(VLOOKUP(G3,'Crew Change'!$A$2:$AK$211,17)))</f>
        <v> </v>
      </c>
      <c r="H49" s="83" t="str">
        <f>IF(VLOOKUP(G5,'Crew Change'!$A$2:$AK$211,18)=0," ",(VLOOKUP(G5,'Crew Change'!$A$2:$AK$211,18)))</f>
        <v> </v>
      </c>
      <c r="I49" s="8" t="str">
        <f>IF(VLOOKUP(G$3,'Crew Change'!$A$2:$AK$211,19)=0," ",(VLOOKUP(G$3,'Crew Change'!$A$2:$AK$211,19)))</f>
        <v> </v>
      </c>
      <c r="J49" s="85" t="str">
        <f>IF(VLOOKUP(J3,'Crew Change'!$A$2:$AK$212,17)=0," ",(VLOOKUP(J3,'Crew Change'!$A$2:$AK$212,17)))</f>
        <v> </v>
      </c>
      <c r="K49" s="83" t="str">
        <f>IF(VLOOKUP(J5,'Crew Change'!$A$2:$AK$212,18)=0," ",(VLOOKUP(J5,'Crew Change'!$A$2:$AK$212,18)))</f>
        <v> </v>
      </c>
      <c r="L49" s="8" t="str">
        <f>IF(VLOOKUP(J$3,'Crew Change'!$A$2:$AK$212,19)=0," ",(VLOOKUP(J$3,'Crew Change'!$A$2:$AK$212,19)))</f>
        <v> </v>
      </c>
      <c r="M49" s="85" t="str">
        <f>IF(VLOOKUP(M3,'Crew Change'!$A$2:$AK$213,17)=0," ",(VLOOKUP(M3,'Crew Change'!$A$2:$AK$213,17)))</f>
        <v> </v>
      </c>
      <c r="N49" s="83" t="str">
        <f>IF(VLOOKUP(M5,'Crew Change'!$A$2:$AK$213,18)=0," ",(VLOOKUP(M5,'Crew Change'!$A$2:$AK$213,18)))</f>
        <v> </v>
      </c>
      <c r="O49" s="104" t="str">
        <f>IF(VLOOKUP(M$3,'Crew Change'!$A$2:$AK$213,19)=0," ",(VLOOKUP(M$3,'Crew Change'!$A$2:$AK$213,19)))</f>
        <v> </v>
      </c>
    </row>
    <row r="50" spans="1:15" ht="15">
      <c r="A50" s="85">
        <f>IF(VLOOKUP(A3,'Crew Change'!$A$2:$AK$209,20)=0," ",(VLOOKUP(A3,'Crew Change'!$A$2:$AK$209,20)))</f>
        <v>4</v>
      </c>
      <c r="B50" s="83" t="str">
        <f>IF(VLOOKUP(A5,'Crew Change'!$A$2:$AK$209,21)=0," ",(VLOOKUP(A5,'Crew Change'!$A$2:$AK$209,21)))</f>
        <v>Halliburton N2</v>
      </c>
      <c r="C50" s="8" t="str">
        <f>IF(VLOOKUP(A$3,'Crew Change'!$A$2:$AK$209,22)=0," ",(VLOOKUP(A$3,'Crew Change'!$A$2:$AK$209,22)))</f>
        <v> </v>
      </c>
      <c r="D50" s="85" t="str">
        <f>IF(VLOOKUP(D3,'Crew Change'!$A$2:$AK$210,20)=0," ",(VLOOKUP(D3,'Crew Change'!$A$2:$AK$210,20)))</f>
        <v> </v>
      </c>
      <c r="E50" s="83" t="str">
        <f>IF(VLOOKUP(D3,'Crew Change'!$A$2:$AK$210,21)=0," ",(VLOOKUP(D3,'Crew Change'!$A$2:$AK$210,21)))</f>
        <v> </v>
      </c>
      <c r="F50" s="8" t="str">
        <f>IF(VLOOKUP(D$3,'Crew Change'!$A$2:$AK$210,22)=0," ",(VLOOKUP(D$3,'Crew Change'!$A$2:$AK$210,22)))</f>
        <v> </v>
      </c>
      <c r="G50" s="85" t="str">
        <f>IF(VLOOKUP(G3,'Crew Change'!$A$2:$AK$211,20)=0," ",(VLOOKUP(G3,'Crew Change'!$A$2:$AK$211,20)))</f>
        <v> </v>
      </c>
      <c r="H50" s="83" t="str">
        <f>IF(VLOOKUP(G6,'Crew Change'!$A$2:$AK$211,21)=0," ",(VLOOKUP(G6,'Crew Change'!$A$2:$AK$211,21)))</f>
        <v> </v>
      </c>
      <c r="I50" s="8" t="str">
        <f>IF(VLOOKUP(G$3,'Crew Change'!$A$2:$AK$211,22)=0," ",(VLOOKUP(G$3,'Crew Change'!$A$2:$AK$211,22)))</f>
        <v> </v>
      </c>
      <c r="J50" s="85" t="str">
        <f>IF(VLOOKUP(J3,'Crew Change'!$A$2:$AK$212,20)=0," ",(VLOOKUP(J3,'Crew Change'!$A$2:$AK$212,20)))</f>
        <v> </v>
      </c>
      <c r="K50" s="83" t="str">
        <f>IF(VLOOKUP(J5,'Crew Change'!$A$2:$AK$212,21)=0," ",(VLOOKUP(J5,'Crew Change'!$A$2:$AK$212,21)))</f>
        <v> </v>
      </c>
      <c r="L50" s="8" t="str">
        <f>IF(VLOOKUP(J$3,'Crew Change'!$A$2:$AK$212,22)=0," ",(VLOOKUP(J$3,'Crew Change'!$A$2:$AK$212,22)))</f>
        <v> </v>
      </c>
      <c r="M50" s="85" t="str">
        <f>IF(VLOOKUP(M3,'Crew Change'!$A$2:$AK$213,20)=0," ",(VLOOKUP(M3,'Crew Change'!$A$2:$AK$213,20)))</f>
        <v> </v>
      </c>
      <c r="N50" s="83" t="str">
        <f>IF(VLOOKUP(M5,'Crew Change'!$A$2:$AK$213,21)=0," ",(VLOOKUP(M5,'Crew Change'!$A$2:$AK$213,21)))</f>
        <v> </v>
      </c>
      <c r="O50" s="104" t="str">
        <f>IF(VLOOKUP(M$3,'Crew Change'!$A$2:$AK$213,22)=0," ",(VLOOKUP(M$3,'Crew Change'!$A$2:$AK$213,22)))</f>
        <v> </v>
      </c>
    </row>
    <row r="51" spans="1:15" ht="15">
      <c r="A51" s="85">
        <f>IF(VLOOKUP(A4,'Crew Change'!$A$2:$AK$209,23)=0," ",(VLOOKUP(A4,'Crew Change'!$A$2:$AK$209,23)))</f>
        <v>2</v>
      </c>
      <c r="B51" s="83" t="str">
        <f>IF(VLOOKUP(A3,'Crew Change'!$A$2:$AK$209,24)=0," ",(VLOOKUP(A3,'Crew Change'!$A$2:$AK$209,24)))</f>
        <v>Weatherford Csg</v>
      </c>
      <c r="C51" s="8" t="str">
        <f>IF(VLOOKUP(A$3,'Crew Change'!$A$2:$AK$209,25)=0," ",(VLOOKUP(A$3,'Crew Change'!$A$2:$AK$209,25)))</f>
        <v> </v>
      </c>
      <c r="D51" s="85" t="str">
        <f>IF(VLOOKUP(D3,'Crew Change'!$A$2:$AK$210,23)=0," ",(VLOOKUP(D3,'Crew Change'!$A$2:$AK$210,23)))</f>
        <v> </v>
      </c>
      <c r="E51" s="83" t="str">
        <f>IF(VLOOKUP(D3,'Crew Change'!$A$2:$AK$210,24)=0," ",(VLOOKUP(D3,'Crew Change'!$A$2:$AK$210,24)))</f>
        <v> </v>
      </c>
      <c r="F51" s="8" t="str">
        <f>IF(VLOOKUP(D$3,'Crew Change'!$A$2:$AK$210,25)=0," ",(VLOOKUP(D$3,'Crew Change'!$A$2:$AK$210,25)))</f>
        <v> </v>
      </c>
      <c r="G51" s="85" t="str">
        <f>IF(VLOOKUP(G4,'Crew Change'!$A$2:$AK$211,23)=0," ",(VLOOKUP(G4,'Crew Change'!$A$2:$AK$211,23)))</f>
        <v> </v>
      </c>
      <c r="H51" s="83" t="str">
        <f>IF(VLOOKUP($G$3,'Crew Change'!$A$2:$AK$211,24)=0," ",(VLOOKUP($G$3,'Crew Change'!$A$2:$AK$211,24)))</f>
        <v> </v>
      </c>
      <c r="I51" s="8" t="str">
        <f>IF(VLOOKUP(G$3,'Crew Change'!$A$2:$AK$211,25)=0," ",(VLOOKUP(G$3,'Crew Change'!$A$2:$AK$211,25)))</f>
        <v> </v>
      </c>
      <c r="J51" s="85" t="str">
        <f>IF(VLOOKUP(J4,'Crew Change'!$A$2:$AK$212,23)=0," ",(VLOOKUP(J4,'Crew Change'!$A$2:$AK$212,23)))</f>
        <v> </v>
      </c>
      <c r="K51" s="83" t="str">
        <f>IF(VLOOKUP(J3,'Crew Change'!$A$2:$AK$212,24)=0," ",(VLOOKUP(J3,'Crew Change'!$A$2:$AK$212,24)))</f>
        <v> </v>
      </c>
      <c r="L51" s="8" t="str">
        <f>IF(VLOOKUP(J$3,'Crew Change'!$A$2:$AK$212,25)=0," ",(VLOOKUP(J$3,'Crew Change'!$A$2:$AK$212,25)))</f>
        <v> </v>
      </c>
      <c r="M51" s="85" t="str">
        <f>IF(VLOOKUP(M4,'Crew Change'!$A$2:$AK$213,23)=0," ",(VLOOKUP(M4,'Crew Change'!$A$2:$AK$213,23)))</f>
        <v> </v>
      </c>
      <c r="N51" s="83" t="str">
        <f>IF(VLOOKUP(M3,'Crew Change'!$A$2:$AK$213,24)=0," ",(VLOOKUP(M3,'Crew Change'!$A$2:$AK$213,24)))</f>
        <v>2nd Flight  *VIP</v>
      </c>
      <c r="O51" s="104" t="str">
        <f>IF(VLOOKUP(M$3,'Crew Change'!$A$2:$AK$213,25)=0," ",(VLOOKUP(M$3,'Crew Change'!$A$2:$AK$213,25)))</f>
        <v> </v>
      </c>
    </row>
    <row r="52" spans="1:15" ht="15">
      <c r="A52" s="85" t="str">
        <f>IF(VLOOKUP(A5,'Crew Change'!$A$2:$AK$209,26)=0," ",(VLOOKUP(A5,'Crew Change'!$A$2:$AK$209,26)))</f>
        <v> </v>
      </c>
      <c r="B52" s="83" t="str">
        <f>IF(VLOOKUP(A4,'Crew Change'!$A$2:$AK$209,27)=0," ",(VLOOKUP(A4,'Crew Change'!$A$2:$AK$209,27)))</f>
        <v> </v>
      </c>
      <c r="C52" s="8" t="str">
        <f>IF(VLOOKUP(A$3,'Crew Change'!$A$2:$AK$209,28)=0," ",(VLOOKUP(A$3,'Crew Change'!$A$2:$AK$209,28)))</f>
        <v> </v>
      </c>
      <c r="D52" s="85" t="str">
        <f>IF(VLOOKUP(D5,'Crew Change'!$A$2:$AK$210,26)=0," ",(VLOOKUP(D5,'Crew Change'!$A$2:$AK$210,26)))</f>
        <v> </v>
      </c>
      <c r="E52" s="83" t="str">
        <f>IF(VLOOKUP(D3,'Crew Change'!$A$2:$AK$210,27)=0," ",(VLOOKUP(D3,'Crew Change'!$A$2:$AK$210,27)))</f>
        <v> </v>
      </c>
      <c r="F52" s="8" t="str">
        <f>IF(VLOOKUP(D$3,'Crew Change'!$A$2:$AK$210,28)=0," ",(VLOOKUP(D$3,'Crew Change'!$A$2:$AK$210,28)))</f>
        <v> </v>
      </c>
      <c r="G52" s="85" t="str">
        <f>IF(VLOOKUP(G5,'Crew Change'!$A$2:$AK$211,26)=0," ",(VLOOKUP(G5,'Crew Change'!$A$2:$AK$211,26)))</f>
        <v> </v>
      </c>
      <c r="H52" s="83" t="str">
        <f>IF(VLOOKUP(G4,'Crew Change'!$A$2:$AK$211,27)=0," ",(VLOOKUP(G4,'Crew Change'!$A$2:$AK$211,27)))</f>
        <v> </v>
      </c>
      <c r="I52" s="8" t="str">
        <f>IF(VLOOKUP(G$3,'Crew Change'!$A$2:$AK$211,28)=0," ",(VLOOKUP(G$3,'Crew Change'!$A$2:$AK$211,28)))</f>
        <v> </v>
      </c>
      <c r="J52" s="85" t="str">
        <f>IF(VLOOKUP(J5,'Crew Change'!$A$2:$AK$212,26)=0," ",(VLOOKUP(J5,'Crew Change'!$A$2:$AK$212,26)))</f>
        <v> </v>
      </c>
      <c r="K52" s="83" t="str">
        <f>IF(VLOOKUP(J4,'Crew Change'!$A$2:$AK$212,27)=0," ",(VLOOKUP(J4,'Crew Change'!$A$2:$AK$212,27)))</f>
        <v> </v>
      </c>
      <c r="L52" s="8" t="str">
        <f>IF(VLOOKUP(J$3,'Crew Change'!$A$2:$AK$212,28)=0," ",(VLOOKUP(J$3,'Crew Change'!$A$2:$AK$212,28)))</f>
        <v> </v>
      </c>
      <c r="M52" s="85">
        <f>IF(VLOOKUP(M5,'Crew Change'!$A$2:$AK$213,26)=0," ",(VLOOKUP(M5,'Crew Change'!$A$2:$AK$213,26)))</f>
        <v>2</v>
      </c>
      <c r="N52" s="83" t="str">
        <f>IF(VLOOKUP(M4,'Crew Change'!$A$2:$AK$213,27)=0," ",(VLOOKUP(M4,'Crew Change'!$A$2:$AK$213,27)))</f>
        <v>Bp</v>
      </c>
      <c r="O52" s="104" t="str">
        <f>IF(VLOOKUP(M$3,'Crew Change'!$A$2:$AK$213,28)=0," ",(VLOOKUP(M$3,'Crew Change'!$A$2:$AK$213,28)))</f>
        <v> </v>
      </c>
    </row>
    <row r="53" spans="1:15" ht="15.75" thickBot="1">
      <c r="A53" s="85" t="str">
        <f>IF(VLOOKUP(A6,'Crew Change'!$A$2:$AK$209,29)=0," ",(VLOOKUP(A6,'Crew Change'!$A$2:$AK$209,29)))</f>
        <v> </v>
      </c>
      <c r="B53" s="84" t="str">
        <f>IF(VLOOKUP(A5,'Crew Change'!$A$2:$AK$209,30)=0," ",(VLOOKUP(A5,'Crew Change'!$A$2:$AK$209,30)))</f>
        <v> </v>
      </c>
      <c r="C53" s="18" t="str">
        <f>IF(VLOOKUP(A$3,'Crew Change'!$A$2:$AK$209,31)=0," ",(VLOOKUP(A$3,'Crew Change'!$A$2:$AK$209,31)))</f>
        <v> </v>
      </c>
      <c r="D53" s="85" t="str">
        <f>IF(VLOOKUP(D6,'Crew Change'!$A$2:$AK$210,29)=0," ",(VLOOKUP(D6,'Crew Change'!$A$2:$AK$210,29)))</f>
        <v> </v>
      </c>
      <c r="E53" s="84" t="str">
        <f>IF(VLOOKUP(D3,'Crew Change'!$A$2:$AK$210,30)=0," ",(VLOOKUP(D3,'Crew Change'!$A$2:$AK$210,30)))</f>
        <v> </v>
      </c>
      <c r="F53" s="18" t="str">
        <f>IF(VLOOKUP(D$3,'Crew Change'!$A$2:$AK$210,31)=0," ",(VLOOKUP(D$3,'Crew Change'!$A$2:$AK$210,31)))</f>
        <v> </v>
      </c>
      <c r="G53" s="85" t="str">
        <f>IF(VLOOKUP(G6,'Crew Change'!$A$2:$AK$211,29)=0," ",(VLOOKUP(G6,'Crew Change'!$A$2:$AK$211,29)))</f>
        <v> </v>
      </c>
      <c r="H53" s="84" t="str">
        <f>IF(VLOOKUP(G5,'Crew Change'!$A$2:$AK$211,30)=0," ",(VLOOKUP(G5,'Crew Change'!$A$2:$AK$211,30)))</f>
        <v> </v>
      </c>
      <c r="I53" s="18" t="str">
        <f>IF(VLOOKUP(G$3,'Crew Change'!$A$2:$AK$211,31)=0," ",(VLOOKUP(G$3,'Crew Change'!$A$2:$AK$211,31)))</f>
        <v> </v>
      </c>
      <c r="J53" s="85" t="str">
        <f>IF(VLOOKUP(J6,'Crew Change'!$A$2:$AK$212,29)=0," ",(VLOOKUP(J6,'Crew Change'!$A$2:$AK$212,29)))</f>
        <v> </v>
      </c>
      <c r="K53" s="84" t="str">
        <f>IF(VLOOKUP(J5,'Crew Change'!$A$2:$AK$212,30)=0," ",(VLOOKUP(J5,'Crew Change'!$A$2:$AK$212,30)))</f>
        <v> </v>
      </c>
      <c r="L53" s="18" t="str">
        <f>IF(VLOOKUP(J$3,'Crew Change'!$A$2:$AK$212,31)=0," ",(VLOOKUP(J$3,'Crew Change'!$A$2:$AK$212,31)))</f>
        <v> </v>
      </c>
      <c r="M53" s="85">
        <f>IF(VLOOKUP(M6,'Crew Change'!$A$2:$AK$213,29)=0," ",(VLOOKUP(M6,'Crew Change'!$A$2:$AK$213,29)))</f>
        <v>2</v>
      </c>
      <c r="N53" s="84" t="str">
        <f>IF(VLOOKUP(M5,'Crew Change'!$A$2:$AK$213,30)=0," ",(VLOOKUP(M5,'Crew Change'!$A$2:$AK$213,30)))</f>
        <v>TOI</v>
      </c>
      <c r="O53" s="105" t="str">
        <f>IF(VLOOKUP(M$3,'Crew Change'!$A$2:$AK$213,31)=0," ",(VLOOKUP(M$3,'Crew Change'!$A$2:$AK$213,31)))</f>
        <v> </v>
      </c>
    </row>
    <row r="54" spans="1:15" ht="15.75" thickBot="1">
      <c r="A54" s="66">
        <f>SUM(A41:A53)</f>
        <v>23</v>
      </c>
      <c r="B54" s="67"/>
      <c r="C54" s="66">
        <f>SUM(C41:C53)</f>
        <v>15</v>
      </c>
      <c r="D54" s="66">
        <f>SUM(D41:D53)</f>
        <v>0</v>
      </c>
      <c r="E54" s="68"/>
      <c r="F54" s="66">
        <f>SUM(F41:F53)</f>
        <v>0</v>
      </c>
      <c r="G54" s="66">
        <f>SUM(G41:G53)</f>
        <v>0</v>
      </c>
      <c r="H54" s="67"/>
      <c r="I54" s="66">
        <f>SUM(I41:I53)</f>
        <v>0</v>
      </c>
      <c r="J54" s="66">
        <f>SUM(J41:J53)</f>
        <v>13</v>
      </c>
      <c r="K54" s="67"/>
      <c r="L54" s="66">
        <f>SUM(L41:L53)</f>
        <v>10</v>
      </c>
      <c r="M54" s="66">
        <f>SUM(M41:M53)</f>
        <v>11</v>
      </c>
      <c r="N54" s="67"/>
      <c r="O54" s="66">
        <f>SUM(O41:O53)</f>
        <v>7</v>
      </c>
    </row>
    <row r="55" spans="1:15" ht="15.75" thickBot="1">
      <c r="A55" s="73"/>
      <c r="B55" s="74"/>
      <c r="C55" s="75"/>
      <c r="D55" s="74"/>
      <c r="E55" s="76"/>
      <c r="F55" s="77"/>
      <c r="G55" s="78"/>
      <c r="H55" s="76"/>
      <c r="I55" s="77"/>
      <c r="J55" s="78"/>
      <c r="K55" s="76"/>
      <c r="L55" s="77"/>
      <c r="M55" s="78"/>
      <c r="N55" s="76"/>
      <c r="O55" s="77"/>
    </row>
    <row r="56" spans="1:15" ht="16.5" thickBot="1">
      <c r="A56" s="82" t="s">
        <v>595</v>
      </c>
      <c r="B56" s="74"/>
      <c r="C56" s="75">
        <v>146</v>
      </c>
      <c r="D56" s="95"/>
      <c r="E56" s="109" t="s">
        <v>577</v>
      </c>
      <c r="F56" s="110">
        <f>'Crew Change'!B1</f>
        <v>137</v>
      </c>
      <c r="G56" s="78"/>
      <c r="H56" s="291" t="s">
        <v>347</v>
      </c>
      <c r="I56" s="110">
        <f>MAX(A57:O57)</f>
        <v>152</v>
      </c>
      <c r="J56" s="78"/>
      <c r="K56" s="76"/>
      <c r="L56" s="77"/>
      <c r="M56" s="78"/>
      <c r="N56" s="76"/>
      <c r="O56" s="72"/>
    </row>
    <row r="57" spans="1:15" ht="15.75" thickBot="1">
      <c r="A57" s="79" t="s">
        <v>352</v>
      </c>
      <c r="B57" s="71"/>
      <c r="C57" s="80">
        <f>F56+A54-C54</f>
        <v>145</v>
      </c>
      <c r="D57" s="79" t="str">
        <f>A57</f>
        <v>POB</v>
      </c>
      <c r="E57" s="81"/>
      <c r="F57" s="80">
        <f>C57+D54-F54</f>
        <v>145</v>
      </c>
      <c r="G57" s="79" t="str">
        <f>A57</f>
        <v>POB</v>
      </c>
      <c r="H57" s="81"/>
      <c r="I57" s="80">
        <f>F57+G54-I54</f>
        <v>145</v>
      </c>
      <c r="J57" s="79" t="str">
        <f>A57</f>
        <v>POB</v>
      </c>
      <c r="K57" s="81"/>
      <c r="L57" s="80">
        <f>I57+J54-L54</f>
        <v>148</v>
      </c>
      <c r="M57" s="292" t="str">
        <f>D57</f>
        <v>POB</v>
      </c>
      <c r="N57" s="81"/>
      <c r="O57" s="70">
        <f>L57+M54-O54</f>
        <v>152</v>
      </c>
    </row>
    <row r="58" spans="1:15" ht="16.5" thickBot="1">
      <c r="A58" s="32" t="s">
        <v>353</v>
      </c>
      <c r="B58" s="310"/>
      <c r="C58" s="2"/>
      <c r="D58" s="64" t="s">
        <v>353</v>
      </c>
      <c r="E58" s="62"/>
      <c r="F58" s="22"/>
      <c r="G58" s="64" t="s">
        <v>353</v>
      </c>
      <c r="H58" s="62"/>
      <c r="I58" s="22"/>
      <c r="J58" s="64" t="s">
        <v>353</v>
      </c>
      <c r="K58" s="62"/>
      <c r="L58" s="22"/>
      <c r="M58" s="65" t="s">
        <v>353</v>
      </c>
      <c r="N58" s="22"/>
      <c r="O58" s="22"/>
    </row>
    <row r="59" spans="1:15" ht="15">
      <c r="A59" s="311"/>
      <c r="B59" s="312" t="str">
        <f>IF(VLOOKUP(A5,'Boat Input'!$A$2:$T$200,18)=0," ",(VLOOKUP(A5,'Boat Input'!$A$2:$T$200,18)))</f>
        <v>Damon Bankston load Fourchon</v>
      </c>
      <c r="C59" s="309"/>
      <c r="D59" s="7"/>
      <c r="E59" s="60" t="str">
        <f>IF(VLOOKUP(D5,'Boat Input'!$A$2:$T$201,18)=0," ",(VLOOKUP(D5,'Boat Input'!$A$2:$T$201,18)))</f>
        <v>Damon Bankston at rig</v>
      </c>
      <c r="F59" s="8"/>
      <c r="G59" s="7"/>
      <c r="H59" s="60" t="str">
        <f>IF(VLOOKUP(G5,'Boat Input'!$A$2:$T$202,18)=0," ",(VLOOKUP(G5,'Boat Input'!$A$2:$T$202,18)))</f>
        <v>Damon Bankston at rig</v>
      </c>
      <c r="I59" s="111"/>
      <c r="J59" s="7"/>
      <c r="K59" s="60" t="str">
        <f>IF(VLOOKUP(J5,'Boat Input'!$A$2:$T$203,18)=0," ",(VLOOKUP(J5,'Boat Input'!$A$2:$T$203,18)))</f>
        <v>Damon Bankston at rig</v>
      </c>
      <c r="L59" s="111"/>
      <c r="M59" s="7"/>
      <c r="N59" s="60" t="str">
        <f>IF(VLOOKUP(M5,'Boat Input'!$A$2:$T$203,18)=0," ",(VLOOKUP(M5,'Boat Input'!$A$2:$T$204,18)))</f>
        <v>Damon Bankston at rig</v>
      </c>
      <c r="O59" s="16"/>
    </row>
    <row r="60" spans="1:15" ht="15">
      <c r="A60" s="7"/>
      <c r="B60" s="313" t="str">
        <f>IF(VLOOKUP(A6,'Boat Input'!$A$3:$T$200,19)=0," ",(VLOOKUP(A6,'Boat Input'!$A$3:$T$200,19)))</f>
        <v>C-Express Transits to Fourchon</v>
      </c>
      <c r="C60" s="8"/>
      <c r="D60" s="7"/>
      <c r="E60" s="60" t="str">
        <f>IF(VLOOKUP(D6,'Boat Input'!$A$3:$T201,19)=0," ",(VLOOKUP(D6,'Boat Input'!$A$3:$T$201,19)))</f>
        <v>C-Express at Fourchon Load</v>
      </c>
      <c r="F60" s="8"/>
      <c r="G60" s="7"/>
      <c r="H60" s="60" t="str">
        <f>IF(VLOOKUP(G6,'Boat Input'!$A$3:$T202,19)=0," ",(VLOOKUP(G6,'Boat Input'!$A$3:$T$202,19)))</f>
        <v> </v>
      </c>
      <c r="I60" s="8"/>
      <c r="J60" s="7"/>
      <c r="K60" s="60" t="str">
        <f>IF(VLOOKUP(J6,'Boat Input'!$A$3:$T203,19)=0," ",(VLOOKUP(J6,'Boat Input'!$A$3:$T$203,19)))</f>
        <v> </v>
      </c>
      <c r="L60" s="8"/>
      <c r="M60" s="7"/>
      <c r="N60" s="60" t="str">
        <f>IF(VLOOKUP(M6,'Boat Input'!$A$3:$T$204,19)=0," ",(VLOOKUP(M6,'Boat Input'!$A$3:$T$204,19)))</f>
        <v> </v>
      </c>
      <c r="O60" s="16"/>
    </row>
    <row r="61" spans="1:15" ht="15.75" thickBot="1">
      <c r="A61" s="12"/>
      <c r="B61" s="61" t="str">
        <f>IF(VLOOKUP(A5,'Boat Input'!$A$2:$T$200,20)=0," ",(VLOOKUP(A5,'Boat Input'!$A$2:$T$200,20)))</f>
        <v> </v>
      </c>
      <c r="C61" s="63"/>
      <c r="D61" s="12"/>
      <c r="E61" s="61" t="str">
        <f>IF(VLOOKUP(D5,'Boat Input'!$A$2:$T$201,20)=0," ",(VLOOKUP(D5,'Boat Input'!$A$2:$T$201,20)))</f>
        <v> </v>
      </c>
      <c r="F61" s="112"/>
      <c r="G61" s="12"/>
      <c r="H61" s="61" t="str">
        <f>IF(VLOOKUP(G5,'Boat Input'!$A$2:$T$202,20)=0," ",(VLOOKUP(G5,'Boat Input'!$A$2:$T$202,20)))</f>
        <v> </v>
      </c>
      <c r="I61" s="112"/>
      <c r="J61" s="12"/>
      <c r="K61" s="61" t="str">
        <f>IF(VLOOKUP(J5,'Boat Input'!$A$2:$T$203,20)=0," ",(VLOOKUP(J5,'Boat Input'!$A$2:$T$203,20)))</f>
        <v> </v>
      </c>
      <c r="L61" s="112"/>
      <c r="M61" s="12"/>
      <c r="N61" s="61" t="str">
        <f>IF(VLOOKUP(M5,'Boat Input'!$A$2:$T$204,20)=0," ",(VLOOKUP(M5,'Boat Input'!$A$2:$T$204,20)))</f>
        <v> </v>
      </c>
      <c r="O61" s="13"/>
    </row>
    <row r="62" spans="1:15" ht="16.5" thickBot="1">
      <c r="A62" s="86">
        <f ca="1">TODAY()</f>
        <v>40284</v>
      </c>
      <c r="B62" s="87"/>
      <c r="C62" s="88"/>
      <c r="D62" s="86">
        <f>A62+1</f>
        <v>40285</v>
      </c>
      <c r="E62" s="87"/>
      <c r="F62" s="88"/>
      <c r="G62" s="20">
        <f>D62+1</f>
        <v>40286</v>
      </c>
      <c r="H62" s="21"/>
      <c r="I62" s="22"/>
      <c r="J62" s="20">
        <f>G62+1</f>
        <v>40287</v>
      </c>
      <c r="K62" s="21"/>
      <c r="L62" s="22"/>
      <c r="M62" s="20">
        <f>J62+1</f>
        <v>40288</v>
      </c>
      <c r="N62" s="21"/>
      <c r="O62" s="22"/>
    </row>
    <row r="63" spans="1:15" ht="15.75">
      <c r="A63" s="113"/>
      <c r="B63" s="90" t="s">
        <v>367</v>
      </c>
      <c r="C63" s="114"/>
      <c r="D63" s="92"/>
      <c r="E63" s="90" t="s">
        <v>366</v>
      </c>
      <c r="F63" s="93"/>
      <c r="G63" s="92"/>
      <c r="H63" s="90" t="s">
        <v>365</v>
      </c>
      <c r="I63" s="93"/>
      <c r="J63" s="152"/>
      <c r="K63" s="156"/>
      <c r="L63" s="153"/>
      <c r="M63" s="111"/>
      <c r="N63" s="111"/>
      <c r="O63" s="111"/>
    </row>
    <row r="64" spans="1:15" ht="16.5" thickBot="1">
      <c r="A64" s="115" t="str">
        <f>CONCATENATE("'Operations Input'!A",(LastInColumnCell('Operations Input'!J:J)))</f>
        <v>'Operations Input'!A564</v>
      </c>
      <c r="B64" s="94">
        <f ca="1">INDIRECT(A64)+14</f>
        <v>40292.25000000027</v>
      </c>
      <c r="C64" s="89"/>
      <c r="D64" s="115" t="str">
        <f>CONCATENATE("'Operations Input'!A",(LastInColumnCell('Operations Input'!K:K)))</f>
        <v>'Operations Input'!A496</v>
      </c>
      <c r="E64" s="94">
        <f ca="1">INDIRECT(D64)+30</f>
        <v>40299.52083333357</v>
      </c>
      <c r="F64" s="91"/>
      <c r="G64" s="115" t="str">
        <f>CONCATENATE("'Operations Input'!A",(LastInColumnCell('Operations Input'!L:L)))</f>
        <v>'Operations Input'!A5</v>
      </c>
      <c r="H64" s="94" t="e">
        <f ca="1">INDIRECT(G64)+30</f>
        <v>#VALUE!</v>
      </c>
      <c r="I64" s="91"/>
      <c r="J64" s="154"/>
      <c r="K64" s="157"/>
      <c r="L64" s="155"/>
      <c r="M64" s="111"/>
      <c r="N64" s="111"/>
      <c r="O64" s="111"/>
    </row>
  </sheetData>
  <sheetProtection password="C5DA" sheet="1" objects="1" scenarios="1"/>
  <mergeCells count="65">
    <mergeCell ref="A33:C33"/>
    <mergeCell ref="A34:C34"/>
    <mergeCell ref="A35:C35"/>
    <mergeCell ref="A29:C29"/>
    <mergeCell ref="A30:C30"/>
    <mergeCell ref="A31:C31"/>
    <mergeCell ref="A32:C32"/>
    <mergeCell ref="G34:I34"/>
    <mergeCell ref="G35:I35"/>
    <mergeCell ref="D29:F29"/>
    <mergeCell ref="D30:F30"/>
    <mergeCell ref="D31:F31"/>
    <mergeCell ref="D32:F32"/>
    <mergeCell ref="D33:F33"/>
    <mergeCell ref="D34:F34"/>
    <mergeCell ref="D35:F35"/>
    <mergeCell ref="G29:I29"/>
    <mergeCell ref="J31:L31"/>
    <mergeCell ref="J32:L32"/>
    <mergeCell ref="J33:L33"/>
    <mergeCell ref="J34:L34"/>
    <mergeCell ref="G30:I30"/>
    <mergeCell ref="G31:I31"/>
    <mergeCell ref="G32:I32"/>
    <mergeCell ref="G33:I33"/>
    <mergeCell ref="J35:L35"/>
    <mergeCell ref="M29:O29"/>
    <mergeCell ref="M30:O30"/>
    <mergeCell ref="M31:O31"/>
    <mergeCell ref="M32:O32"/>
    <mergeCell ref="M33:O33"/>
    <mergeCell ref="M34:O34"/>
    <mergeCell ref="M35:O35"/>
    <mergeCell ref="J29:L29"/>
    <mergeCell ref="J30:L30"/>
    <mergeCell ref="A37:C37"/>
    <mergeCell ref="A38:C38"/>
    <mergeCell ref="A39:C39"/>
    <mergeCell ref="A40:C40"/>
    <mergeCell ref="G41:I41"/>
    <mergeCell ref="G42:I42"/>
    <mergeCell ref="D37:F37"/>
    <mergeCell ref="D38:F38"/>
    <mergeCell ref="D39:F39"/>
    <mergeCell ref="D40:F40"/>
    <mergeCell ref="A41:C41"/>
    <mergeCell ref="A42:C42"/>
    <mergeCell ref="D41:F41"/>
    <mergeCell ref="D42:F42"/>
    <mergeCell ref="J41:L41"/>
    <mergeCell ref="J42:L42"/>
    <mergeCell ref="G37:I37"/>
    <mergeCell ref="G38:I38"/>
    <mergeCell ref="J37:L37"/>
    <mergeCell ref="J38:L38"/>
    <mergeCell ref="J39:L39"/>
    <mergeCell ref="J40:L40"/>
    <mergeCell ref="G39:I39"/>
    <mergeCell ref="G40:I40"/>
    <mergeCell ref="M41:O41"/>
    <mergeCell ref="M42:O42"/>
    <mergeCell ref="M37:O37"/>
    <mergeCell ref="M38:O38"/>
    <mergeCell ref="M39:O39"/>
    <mergeCell ref="M40:O40"/>
  </mergeCells>
  <conditionalFormatting sqref="C63:C64 A63:B63 F64 I64 D63:I63">
    <cfRule type="cellIs" priority="1" dxfId="2" operator="lessThanOrEqual" stopIfTrue="1">
      <formula>$B$62-5</formula>
    </cfRule>
  </conditionalFormatting>
  <conditionalFormatting sqref="B64 H64 E64">
    <cfRule type="cellIs" priority="2" dxfId="0" operator="lessThan" stopIfTrue="1">
      <formula>$A$62+5</formula>
    </cfRule>
  </conditionalFormatting>
  <conditionalFormatting sqref="I56 F56">
    <cfRule type="cellIs" priority="3" dxfId="0" operator="greaterThan" stopIfTrue="1">
      <formula>$C$56-15</formula>
    </cfRule>
  </conditionalFormatting>
  <printOptions horizontalCentered="1" verticalCentered="1"/>
  <pageMargins left="0.25" right="0.25" top="0.18" bottom="0.5" header="0.18" footer="0.5"/>
  <pageSetup fitToHeight="1" fitToWidth="1" horizontalDpi="600" verticalDpi="600" orientation="landscape" scale="58" r:id="rId1"/>
  <headerFooter alignWithMargins="0">
    <oddFooter>&amp;R&amp;F &amp;A 
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O55"/>
  <sheetViews>
    <sheetView zoomScale="65" zoomScaleNormal="65" zoomScalePageLayoutView="0" workbookViewId="0" topLeftCell="A1">
      <selection activeCell="K37" sqref="K37"/>
    </sheetView>
  </sheetViews>
  <sheetFormatPr defaultColWidth="9.140625" defaultRowHeight="12.75"/>
  <cols>
    <col min="1" max="1" width="7.140625" style="0" customWidth="1"/>
    <col min="2" max="2" width="25.7109375" style="0" customWidth="1"/>
    <col min="3" max="3" width="8.140625" style="0" customWidth="1"/>
    <col min="4" max="4" width="8.00390625" style="0" customWidth="1"/>
    <col min="5" max="5" width="25.7109375" style="0" customWidth="1"/>
    <col min="7" max="7" width="8.00390625" style="0" customWidth="1"/>
    <col min="8" max="8" width="25.7109375" style="0" customWidth="1"/>
    <col min="10" max="10" width="7.140625" style="0" customWidth="1"/>
    <col min="11" max="11" width="25.7109375" style="0" customWidth="1"/>
    <col min="13" max="13" width="7.140625" style="0" customWidth="1"/>
    <col min="14" max="14" width="25.7109375" style="0" customWidth="1"/>
  </cols>
  <sheetData>
    <row r="2" spans="1:15" s="15" customFormat="1" ht="31.5" thickBot="1">
      <c r="A2" s="25"/>
      <c r="B2" s="23" t="s">
        <v>406</v>
      </c>
      <c r="C2" s="23"/>
      <c r="D2" s="23"/>
      <c r="E2" s="23"/>
      <c r="F2" s="23"/>
      <c r="G2" s="23"/>
      <c r="H2" s="23"/>
      <c r="I2" s="23"/>
      <c r="J2" s="24" t="s">
        <v>407</v>
      </c>
      <c r="K2" s="23" t="str">
        <f>'5 Day Forecast'!K2</f>
        <v>Macondo, MC 252</v>
      </c>
      <c r="L2" s="23"/>
      <c r="M2" s="23"/>
      <c r="N2" s="23"/>
      <c r="O2" s="26"/>
    </row>
    <row r="3" spans="1:15" ht="17.25" thickBot="1" thickTop="1">
      <c r="A3" s="20">
        <f ca="1">TODAY()</f>
        <v>40284</v>
      </c>
      <c r="B3" s="21"/>
      <c r="C3" s="22"/>
      <c r="D3" s="20">
        <f>A3+1</f>
        <v>40285</v>
      </c>
      <c r="E3" s="21"/>
      <c r="F3" s="22"/>
      <c r="G3" s="20">
        <f>D3+1</f>
        <v>40286</v>
      </c>
      <c r="H3" s="21"/>
      <c r="I3" s="22"/>
      <c r="J3" s="20">
        <f>G3+1</f>
        <v>40287</v>
      </c>
      <c r="K3" s="21"/>
      <c r="L3" s="22"/>
      <c r="M3" s="20">
        <f>J3+1</f>
        <v>40288</v>
      </c>
      <c r="N3" s="21"/>
      <c r="O3" s="22"/>
    </row>
    <row r="4" spans="1:15" ht="15">
      <c r="A4" s="4">
        <f>A3</f>
        <v>40284</v>
      </c>
      <c r="B4" s="5" t="str">
        <f>(VLOOKUP(A4,'Operations Input'!$A$6:$B$1631,2,1))</f>
        <v>Stage up pumps &amp; circ</v>
      </c>
      <c r="C4" s="6"/>
      <c r="D4" s="4">
        <f>D3</f>
        <v>40285</v>
      </c>
      <c r="E4" s="5" t="str">
        <f>(VLOOKUP(D4,'Operations Input'!$A$6:$B$1631,2,1))</f>
        <v>POH to BHA / Pull Wear Sleeve</v>
      </c>
      <c r="F4" s="6"/>
      <c r="G4" s="4">
        <f>G3</f>
        <v>40286</v>
      </c>
      <c r="H4" s="5" t="str">
        <f>(VLOOKUP(G4,'Operations Input'!$A$6:$B$1631,2,1))</f>
        <v>Run 7,000' +/-  9 7/8" csg</v>
      </c>
      <c r="I4" s="6"/>
      <c r="J4" s="4">
        <f>J3</f>
        <v>40287</v>
      </c>
      <c r="K4" s="5" t="str">
        <f>(VLOOKUP(J4,'Operations Input'!$A$6:$B$1631,2,1))</f>
        <v>Perform Foam Cmt job </v>
      </c>
      <c r="L4" s="6"/>
      <c r="M4" s="4">
        <f>M3</f>
        <v>40288</v>
      </c>
      <c r="N4" s="5" t="str">
        <f>(VLOOKUP(M4,'Operations Input'!$A$6:$B$1631,2,1))</f>
        <v>POOH w/LIT &amp; LD LIT</v>
      </c>
      <c r="O4" s="6"/>
    </row>
    <row r="5" spans="1:15" ht="15">
      <c r="A5" s="7">
        <f>A4+1/23.99</f>
        <v>40284.041684035015</v>
      </c>
      <c r="B5" s="8" t="str">
        <f>IF(VLOOKUP(A5,'Operations Input'!$A$6:$B$1631,2,1)=VLOOKUP(A4,'Operations Input'!$A$6:$B$1631,2,1)," ",VLOOKUP(A5,'Operations Input'!$A$6:$B$1631,2,1))</f>
        <v>TIH to 18, 100' +/-</v>
      </c>
      <c r="C5" s="9"/>
      <c r="D5" s="7">
        <f>D4+1/23.99</f>
        <v>40285.041684035015</v>
      </c>
      <c r="E5" s="8" t="str">
        <f>IF(VLOOKUP(D5,'Operations Input'!$A$6:$B$1631,2,1)=VLOOKUP(D4,'Operations Input'!$A$6:$B$1631,2,1)," ",VLOOKUP(D5,'Operations Input'!$A$6:$B$1631,2,1))</f>
        <v> </v>
      </c>
      <c r="F5" s="9"/>
      <c r="G5" s="7">
        <f>G4+1/23.99</f>
        <v>40286.041684035015</v>
      </c>
      <c r="H5" s="8" t="str">
        <f>IF(VLOOKUP(G5,'Operations Input'!$A$6:$B$1631,2,1)=VLOOKUP(G4,'Operations Input'!$A$6:$B$1631,2,1)," ",VLOOKUP(G5,'Operations Input'!$A$6:$B$1631,2,1))</f>
        <v> </v>
      </c>
      <c r="I5" s="9"/>
      <c r="J5" s="7">
        <f>J4+1/23.99</f>
        <v>40287.041684035015</v>
      </c>
      <c r="K5" s="8" t="str">
        <f>IF(VLOOKUP(J5,'Operations Input'!$A$6:$B$1631,2,1)=VLOOKUP(J4,'Operations Input'!$A$6:$B$1631,2,1)," ",VLOOKUP(J5,'Operations Input'!$A$6:$B$1631,2,1))</f>
        <v> </v>
      </c>
      <c r="L5" s="9"/>
      <c r="M5" s="7">
        <f>M4+1/23.99</f>
        <v>40288.041684035015</v>
      </c>
      <c r="N5" s="8" t="str">
        <f>IF(VLOOKUP(M5,'Operations Input'!$A$6:$B$1631,2,1)=VLOOKUP(M4,'Operations Input'!$A$6:$B$1631,2,1)," ",VLOOKUP(M5,'Operations Input'!$A$6:$B$1631,2,1))</f>
        <v> </v>
      </c>
      <c r="O5" s="9"/>
    </row>
    <row r="6" spans="1:15" ht="15">
      <c r="A6" s="7">
        <f aca="true" t="shared" si="0" ref="A6:A27">A5+1/23.99</f>
        <v>40284.08336807003</v>
      </c>
      <c r="B6" s="8" t="str">
        <f>IF(VLOOKUP(A6,'Operations Input'!$A$6:$B$1631,2,1)=VLOOKUP(A5,'Operations Input'!$A$6:$B$1631,2,1)," ",VLOOKUP(A6,'Operations Input'!$A$6:$B$1631,2,1))</f>
        <v>Wash to TD</v>
      </c>
      <c r="C6" s="9"/>
      <c r="D6" s="7">
        <f aca="true" t="shared" si="1" ref="D6:D27">D5+1/23.99</f>
        <v>40285.08336807003</v>
      </c>
      <c r="E6" s="8" t="str">
        <f>IF(VLOOKUP(D6,'Operations Input'!$A$6:$B$1631,2,1)=VLOOKUP(D5,'Operations Input'!$A$6:$B$1631,2,1)," ",VLOOKUP(D6,'Operations Input'!$A$6:$B$1631,2,1))</f>
        <v> </v>
      </c>
      <c r="F6" s="9"/>
      <c r="G6" s="7">
        <f aca="true" t="shared" si="2" ref="G6:G27">G5+1/23.99</f>
        <v>40286.08336807003</v>
      </c>
      <c r="H6" s="8" t="str">
        <f>IF(VLOOKUP(G6,'Operations Input'!$A$6:$B$1631,2,1)=VLOOKUP(G5,'Operations Input'!$A$6:$B$1631,2,1)," ",VLOOKUP(G6,'Operations Input'!$A$6:$B$1631,2,1))</f>
        <v> </v>
      </c>
      <c r="I6" s="9"/>
      <c r="J6" s="7">
        <f aca="true" t="shared" si="3" ref="J6:J27">J5+1/23.99</f>
        <v>40287.08336807003</v>
      </c>
      <c r="K6" s="8" t="str">
        <f>IF(VLOOKUP(J6,'Operations Input'!$A$6:$B$1631,2,1)=VLOOKUP(J5,'Operations Input'!$A$6:$B$1631,2,1)," ",VLOOKUP(J6,'Operations Input'!$A$6:$B$1631,2,1))</f>
        <v> </v>
      </c>
      <c r="L6" s="9"/>
      <c r="M6" s="7">
        <f aca="true" t="shared" si="4" ref="M6:M27">M5+1/23.99</f>
        <v>40288.08336807003</v>
      </c>
      <c r="N6" s="8" t="str">
        <f>IF(VLOOKUP(M6,'Operations Input'!$A$6:$B$1631,2,1)=VLOOKUP(M5,'Operations Input'!$A$6:$B$1631,2,1)," ",VLOOKUP(M6,'Operations Input'!$A$6:$B$1631,2,1))</f>
        <v> </v>
      </c>
      <c r="O6" s="9"/>
    </row>
    <row r="7" spans="1:15" ht="15">
      <c r="A7" s="7">
        <f t="shared" si="0"/>
        <v>40284.125052105046</v>
      </c>
      <c r="B7" s="8" t="str">
        <f>IF(VLOOKUP(A7,'Operations Input'!$A$6:$B$1631,2,1)=VLOOKUP(A6,'Operations Input'!$A$6:$B$1631,2,1)," ",VLOOKUP(A7,'Operations Input'!$A$6:$B$1631,2,1))</f>
        <v> </v>
      </c>
      <c r="C7" s="9"/>
      <c r="D7" s="7">
        <f t="shared" si="1"/>
        <v>40285.125052105046</v>
      </c>
      <c r="E7" s="8" t="str">
        <f>IF(VLOOKUP(D7,'Operations Input'!$A$6:$B$1631,2,1)=VLOOKUP(D6,'Operations Input'!$A$6:$B$1631,2,1)," ",VLOOKUP(D7,'Operations Input'!$A$6:$B$1631,2,1))</f>
        <v>L/D BHA</v>
      </c>
      <c r="F7" s="10"/>
      <c r="G7" s="7">
        <f t="shared" si="2"/>
        <v>40286.125052105046</v>
      </c>
      <c r="H7" s="8" t="str">
        <f>IF(VLOOKUP(G7,'Operations Input'!$A$6:$B$1631,2,1)=VLOOKUP(G6,'Operations Input'!$A$6:$B$1631,2,1)," ",VLOOKUP(G7,'Operations Input'!$A$6:$B$1631,2,1))</f>
        <v> </v>
      </c>
      <c r="I7" s="9"/>
      <c r="J7" s="7">
        <f t="shared" si="3"/>
        <v>40287.125052105046</v>
      </c>
      <c r="K7" s="8" t="str">
        <f>IF(VLOOKUP(J7,'Operations Input'!$A$6:$B$1631,2,1)=VLOOKUP(J6,'Operations Input'!$A$6:$B$1631,2,1)," ",VLOOKUP(J7,'Operations Input'!$A$6:$B$1631,2,1))</f>
        <v> </v>
      </c>
      <c r="L7" s="9"/>
      <c r="M7" s="7">
        <f t="shared" si="4"/>
        <v>40288.125052105046</v>
      </c>
      <c r="N7" s="8" t="str">
        <f>IF(VLOOKUP(M7,'Operations Input'!$A$6:$B$1631,2,1)=VLOOKUP(M6,'Operations Input'!$A$6:$B$1631,2,1)," ",VLOOKUP(M7,'Operations Input'!$A$6:$B$1631,2,1))</f>
        <v> </v>
      </c>
      <c r="O7" s="9"/>
    </row>
    <row r="8" spans="1:15" ht="15">
      <c r="A8" s="7">
        <f t="shared" si="0"/>
        <v>40284.16673614006</v>
      </c>
      <c r="B8" s="8" t="str">
        <f>IF(VLOOKUP(A8,'Operations Input'!$A$6:$B$1631,2,1)=VLOOKUP(A7,'Operations Input'!$A$6:$B$1631,2,1)," ",VLOOKUP(A8,'Operations Input'!$A$6:$B$1631,2,1))</f>
        <v>Pump sweep / C&amp;C Mud</v>
      </c>
      <c r="C8" s="11"/>
      <c r="D8" s="7">
        <f t="shared" si="1"/>
        <v>40285.16673614006</v>
      </c>
      <c r="E8" s="8" t="str">
        <f>IF(VLOOKUP(D8,'Operations Input'!$A$6:$B$1631,2,1)=VLOOKUP(D7,'Operations Input'!$A$6:$B$1631,2,1)," ",VLOOKUP(D8,'Operations Input'!$A$6:$B$1631,2,1))</f>
        <v> </v>
      </c>
      <c r="F8" s="9"/>
      <c r="G8" s="7">
        <f t="shared" si="2"/>
        <v>40286.16673614006</v>
      </c>
      <c r="H8" s="8" t="str">
        <f>IF(VLOOKUP(G8,'Operations Input'!$A$6:$B$1631,2,1)=VLOOKUP(G7,'Operations Input'!$A$6:$B$1631,2,1)," ",VLOOKUP(G8,'Operations Input'!$A$6:$B$1631,2,1))</f>
        <v> </v>
      </c>
      <c r="I8" s="10"/>
      <c r="J8" s="7">
        <f t="shared" si="3"/>
        <v>40287.16673614006</v>
      </c>
      <c r="K8" s="8" t="str">
        <f>IF(VLOOKUP(J8,'Operations Input'!$A$6:$B$1631,2,1)=VLOOKUP(J7,'Operations Input'!$A$6:$B$1631,2,1)," ",VLOOKUP(J8,'Operations Input'!$A$6:$B$1631,2,1))</f>
        <v>Set Seal Assy &amp; test</v>
      </c>
      <c r="L8" s="9"/>
      <c r="M8" s="7">
        <f t="shared" si="4"/>
        <v>40288.16673614006</v>
      </c>
      <c r="N8" s="8" t="str">
        <f>IF(VLOOKUP(M8,'Operations Input'!$A$6:$B$1631,2,1)=VLOOKUP(M7,'Operations Input'!$A$6:$B$1631,2,1)," ",VLOOKUP(M8,'Operations Input'!$A$6:$B$1631,2,1))</f>
        <v> </v>
      </c>
      <c r="O8" s="9"/>
    </row>
    <row r="9" spans="1:15" ht="15">
      <c r="A9" s="7">
        <f t="shared" si="0"/>
        <v>40284.20842017508</v>
      </c>
      <c r="B9" s="8" t="str">
        <f>IF(VLOOKUP(A9,'Operations Input'!$A$6:$B$1631,2,1)=VLOOKUP(A8,'Operations Input'!$A$6:$B$1631,2,1)," ",VLOOKUP(A9,'Operations Input'!$A$6:$B$1631,2,1))</f>
        <v> </v>
      </c>
      <c r="C9" s="9"/>
      <c r="D9" s="7">
        <f t="shared" si="1"/>
        <v>40285.20842017508</v>
      </c>
      <c r="E9" s="8" t="str">
        <f>IF(VLOOKUP(D9,'Operations Input'!$A$6:$B$1631,2,1)=VLOOKUP(D8,'Operations Input'!$A$6:$B$1631,2,1)," ",VLOOKUP(D9,'Operations Input'!$A$6:$B$1631,2,1))</f>
        <v>Clean &amp; Clear Rig Floor</v>
      </c>
      <c r="F9" s="9"/>
      <c r="G9" s="7">
        <f t="shared" si="2"/>
        <v>40286.20842017508</v>
      </c>
      <c r="H9" s="8" t="str">
        <f>IF(VLOOKUP(G9,'Operations Input'!$A$6:$B$1631,2,1)=VLOOKUP(G8,'Operations Input'!$A$6:$B$1631,2,1)," ",VLOOKUP(G9,'Operations Input'!$A$6:$B$1631,2,1))</f>
        <v> </v>
      </c>
      <c r="I9" s="9"/>
      <c r="J9" s="7">
        <f t="shared" si="3"/>
        <v>40287.20842017508</v>
      </c>
      <c r="K9" s="8" t="str">
        <f>IF(VLOOKUP(J9,'Operations Input'!$A$6:$B$1631,2,1)=VLOOKUP(J8,'Operations Input'!$A$6:$B$1631,2,1)," ",VLOOKUP(J9,'Operations Input'!$A$6:$B$1631,2,1))</f>
        <v>Shear out of hanger </v>
      </c>
      <c r="L9" s="9"/>
      <c r="M9" s="7">
        <f t="shared" si="4"/>
        <v>40288.20842017508</v>
      </c>
      <c r="N9" s="8" t="str">
        <f>IF(VLOOKUP(M9,'Operations Input'!$A$6:$B$1631,2,1)=VLOOKUP(M8,'Operations Input'!$A$6:$B$1631,2,1)," ",VLOOKUP(M9,'Operations Input'!$A$6:$B$1631,2,1))</f>
        <v> </v>
      </c>
      <c r="O9" s="9"/>
    </row>
    <row r="10" spans="1:15" ht="15">
      <c r="A10" s="7">
        <f t="shared" si="0"/>
        <v>40284.25010421009</v>
      </c>
      <c r="B10" s="8" t="str">
        <f>IF(VLOOKUP(A10,'Operations Input'!$A$6:$B$1631,2,1)=VLOOKUP(A9,'Operations Input'!$A$6:$B$1631,2,1)," ",VLOOKUP(A10,'Operations Input'!$A$6:$B$1631,2,1))</f>
        <v> </v>
      </c>
      <c r="C10" s="9"/>
      <c r="D10" s="7">
        <f t="shared" si="1"/>
        <v>40285.25010421009</v>
      </c>
      <c r="E10" s="8" t="str">
        <f>IF(VLOOKUP(D10,'Operations Input'!$A$6:$B$1631,2,1)=VLOOKUP(D9,'Operations Input'!$A$6:$B$1631,2,1)," ",VLOOKUP(D10,'Operations Input'!$A$6:$B$1631,2,1))</f>
        <v>R/U Wft casing tools</v>
      </c>
      <c r="F10" s="9"/>
      <c r="G10" s="7">
        <f t="shared" si="2"/>
        <v>40286.25010421009</v>
      </c>
      <c r="H10" s="8" t="str">
        <f>IF(VLOOKUP(G10,'Operations Input'!$A$6:$B$1631,2,1)=VLOOKUP(G9,'Operations Input'!$A$6:$B$1631,2,1)," ",VLOOKUP(G10,'Operations Input'!$A$6:$B$1631,2,1))</f>
        <v> </v>
      </c>
      <c r="I10" s="9"/>
      <c r="J10" s="7">
        <f t="shared" si="3"/>
        <v>40287.25010421009</v>
      </c>
      <c r="K10" s="8" t="str">
        <f>IF(VLOOKUP(J10,'Operations Input'!$A$6:$B$1631,2,1)=VLOOKUP(J9,'Operations Input'!$A$6:$B$1631,2,1)," ",VLOOKUP(J10,'Operations Input'!$A$6:$B$1631,2,1))</f>
        <v>POH W/ L/S &amp; R/T</v>
      </c>
      <c r="L10" s="9"/>
      <c r="M10" s="7">
        <f t="shared" si="4"/>
        <v>40288.25010421009</v>
      </c>
      <c r="N10" s="8" t="str">
        <f>IF(VLOOKUP(M10,'Operations Input'!$A$6:$B$1631,2,1)=VLOOKUP(M9,'Operations Input'!$A$6:$B$1631,2,1)," ",VLOOKUP(M10,'Operations Input'!$A$6:$B$1631,2,1))</f>
        <v> </v>
      </c>
      <c r="O10" s="9"/>
    </row>
    <row r="11" spans="1:15" ht="15">
      <c r="A11" s="7">
        <f t="shared" si="0"/>
        <v>40284.29178824511</v>
      </c>
      <c r="B11" s="8" t="str">
        <f>IF(VLOOKUP(A11,'Operations Input'!$A$6:$B$1631,2,1)=VLOOKUP(A10,'Operations Input'!$A$6:$B$1631,2,1)," ",VLOOKUP(A11,'Operations Input'!$A$6:$B$1631,2,1))</f>
        <v> </v>
      </c>
      <c r="C11" s="9"/>
      <c r="D11" s="7">
        <f t="shared" si="1"/>
        <v>40285.29178824511</v>
      </c>
      <c r="E11" s="8" t="str">
        <f>IF(VLOOKUP(D11,'Operations Input'!$A$6:$B$1631,2,1)=VLOOKUP(D10,'Operations Input'!$A$6:$B$1631,2,1)," ",VLOOKUP(D11,'Operations Input'!$A$6:$B$1631,2,1))</f>
        <v> </v>
      </c>
      <c r="F11" s="9"/>
      <c r="G11" s="7">
        <f t="shared" si="2"/>
        <v>40286.29178824511</v>
      </c>
      <c r="H11" s="8" t="str">
        <f>IF(VLOOKUP(G11,'Operations Input'!$A$6:$B$1631,2,1)=VLOOKUP(G10,'Operations Input'!$A$6:$B$1631,2,1)," ",VLOOKUP(G11,'Operations Input'!$A$6:$B$1631,2,1))</f>
        <v> </v>
      </c>
      <c r="I11" s="9"/>
      <c r="J11" s="7">
        <f t="shared" si="3"/>
        <v>40287.29178824511</v>
      </c>
      <c r="K11" s="8" t="str">
        <f>IF(VLOOKUP(J11,'Operations Input'!$A$6:$B$1631,2,1)=VLOOKUP(J10,'Operations Input'!$A$6:$B$1631,2,1)," ",VLOOKUP(J11,'Operations Input'!$A$6:$B$1631,2,1))</f>
        <v> </v>
      </c>
      <c r="L11" s="9"/>
      <c r="M11" s="7">
        <f t="shared" si="4"/>
        <v>40288.29178824511</v>
      </c>
      <c r="N11" s="8" t="str">
        <f>IF(VLOOKUP(M11,'Operations Input'!$A$6:$B$1631,2,1)=VLOOKUP(M10,'Operations Input'!$A$6:$B$1631,2,1)," ",VLOOKUP(M11,'Operations Input'!$A$6:$B$1631,2,1))</f>
        <v>MU &amp; GIH w/ lockdown sleeve on 6-5/8" landing string w/ drill collars or DP for 100k# below</v>
      </c>
      <c r="O11" s="9"/>
    </row>
    <row r="12" spans="1:15" ht="15">
      <c r="A12" s="7">
        <f t="shared" si="0"/>
        <v>40284.33347228012</v>
      </c>
      <c r="B12" s="8" t="str">
        <f>IF(VLOOKUP(A12,'Operations Input'!$A$6:$B$1631,2,1)=VLOOKUP(A11,'Operations Input'!$A$6:$B$1631,2,1)," ",VLOOKUP(A12,'Operations Input'!$A$6:$B$1631,2,1))</f>
        <v> </v>
      </c>
      <c r="C12" s="9"/>
      <c r="D12" s="7">
        <f t="shared" si="1"/>
        <v>40285.33347228012</v>
      </c>
      <c r="E12" s="8" t="str">
        <f>IF(VLOOKUP(D12,'Operations Input'!$A$6:$B$1631,2,1)=VLOOKUP(D11,'Operations Input'!$A$6:$B$1631,2,1)," ",VLOOKUP(D12,'Operations Input'!$A$6:$B$1631,2,1))</f>
        <v> </v>
      </c>
      <c r="F12" s="9"/>
      <c r="G12" s="7">
        <f t="shared" si="2"/>
        <v>40286.33347228012</v>
      </c>
      <c r="H12" s="8" t="str">
        <f>IF(VLOOKUP(G12,'Operations Input'!$A$6:$B$1631,2,1)=VLOOKUP(G11,'Operations Input'!$A$6:$B$1631,2,1)," ",VLOOKUP(G12,'Operations Input'!$A$6:$B$1631,2,1))</f>
        <v> </v>
      </c>
      <c r="I12" s="9"/>
      <c r="J12" s="7">
        <f t="shared" si="3"/>
        <v>40287.33347228012</v>
      </c>
      <c r="K12" s="8" t="str">
        <f>IF(VLOOKUP(J12,'Operations Input'!$A$6:$B$1631,2,1)=VLOOKUP(J11,'Operations Input'!$A$6:$B$1631,2,1)," ",VLOOKUP(J12,'Operations Input'!$A$6:$B$1631,2,1))</f>
        <v>CLEAN RIG FLOOR AND C/O Rig Floor Equipment.</v>
      </c>
      <c r="L12" s="9"/>
      <c r="M12" s="7">
        <f t="shared" si="4"/>
        <v>40288.33347228012</v>
      </c>
      <c r="N12" s="8" t="str">
        <f>IF(VLOOKUP(M12,'Operations Input'!$A$6:$B$1631,2,1)=VLOOKUP(M11,'Operations Input'!$A$6:$B$1631,2,1)," ",VLOOKUP(M12,'Operations Input'!$A$6:$B$1631,2,1))</f>
        <v> </v>
      </c>
      <c r="O12" s="9"/>
    </row>
    <row r="13" spans="1:15" ht="15">
      <c r="A13" s="7">
        <f t="shared" si="0"/>
        <v>40284.37515631514</v>
      </c>
      <c r="B13" s="8" t="str">
        <f>IF(VLOOKUP(A13,'Operations Input'!$A$6:$B$1631,2,1)=VLOOKUP(A12,'Operations Input'!$A$6:$B$1631,2,1)," ",VLOOKUP(A13,'Operations Input'!$A$6:$B$1631,2,1))</f>
        <v> </v>
      </c>
      <c r="C13" s="9"/>
      <c r="D13" s="7">
        <f t="shared" si="1"/>
        <v>40285.37515631514</v>
      </c>
      <c r="E13" s="8" t="str">
        <f>IF(VLOOKUP(D13,'Operations Input'!$A$6:$B$1631,2,1)=VLOOKUP(D12,'Operations Input'!$A$6:$B$1631,2,1)," ",VLOOKUP(D13,'Operations Input'!$A$6:$B$1631,2,1))</f>
        <v>Pick up 7" Shoe Track</v>
      </c>
      <c r="F13" s="9"/>
      <c r="G13" s="7">
        <f t="shared" si="2"/>
        <v>40286.37515631514</v>
      </c>
      <c r="H13" s="8" t="str">
        <f>IF(VLOOKUP(G13,'Operations Input'!$A$6:$B$1631,2,1)=VLOOKUP(G12,'Operations Input'!$A$6:$B$1631,2,1)," ",VLOOKUP(G13,'Operations Input'!$A$6:$B$1631,2,1))</f>
        <v>R/D Csg Elevator OES, R/U DP Elevator</v>
      </c>
      <c r="I13" s="9"/>
      <c r="J13" s="7">
        <f t="shared" si="3"/>
        <v>40287.37515631514</v>
      </c>
      <c r="K13" s="8" t="str">
        <f>IF(VLOOKUP(J13,'Operations Input'!$A$6:$B$1631,2,1)=VLOOKUP(J12,'Operations Input'!$A$6:$B$1631,2,1)," ",VLOOKUP(J13,'Operations Input'!$A$6:$B$1631,2,1))</f>
        <v>MU Dril-Quip LIT on 6-5/8" landing string &amp; TIH (PU extra DC or drillpipe for 100k weight below tool)</v>
      </c>
      <c r="L13" s="9"/>
      <c r="M13" s="7">
        <f t="shared" si="4"/>
        <v>40288.37515631514</v>
      </c>
      <c r="N13" s="8" t="str">
        <f>IF(VLOOKUP(M13,'Operations Input'!$A$6:$B$1631,2,1)=VLOOKUP(M12,'Operations Input'!$A$6:$B$1631,2,1)," ",VLOOKUP(M13,'Operations Input'!$A$6:$B$1631,2,1))</f>
        <v> </v>
      </c>
      <c r="O13" s="9"/>
    </row>
    <row r="14" spans="1:15" ht="15">
      <c r="A14" s="7">
        <f t="shared" si="0"/>
        <v>40284.41684035015</v>
      </c>
      <c r="B14" s="8" t="str">
        <f>IF(VLOOKUP(A14,'Operations Input'!$A$6:$B$1631,2,1)=VLOOKUP(A13,'Operations Input'!$A$6:$B$1631,2,1)," ",VLOOKUP(A14,'Operations Input'!$A$6:$B$1631,2,1))</f>
        <v> </v>
      </c>
      <c r="C14" s="9"/>
      <c r="D14" s="7">
        <f t="shared" si="1"/>
        <v>40285.41684035015</v>
      </c>
      <c r="E14" s="8" t="str">
        <f>IF(VLOOKUP(D14,'Operations Input'!$A$6:$B$1631,2,1)=VLOOKUP(D13,'Operations Input'!$A$6:$B$1631,2,1)," ",VLOOKUP(D14,'Operations Input'!$A$6:$B$1631,2,1))</f>
        <v>Run 6,000' of 7" Casing (26 doubles)</v>
      </c>
      <c r="F14" s="9"/>
      <c r="G14" s="7">
        <f t="shared" si="2"/>
        <v>40286.41684035015</v>
      </c>
      <c r="H14" s="8" t="str">
        <f>IF(VLOOKUP(G14,'Operations Input'!$A$6:$B$1631,2,1)=VLOOKUP(G13,'Operations Input'!$A$6:$B$1631,2,1)," ",VLOOKUP(G14,'Operations Input'!$A$6:$B$1631,2,1))</f>
        <v>P/U Dril Quip Hanger</v>
      </c>
      <c r="I14" s="9"/>
      <c r="J14" s="7">
        <f t="shared" si="3"/>
        <v>40287.41684035015</v>
      </c>
      <c r="K14" s="8" t="str">
        <f>IF(VLOOKUP(J14,'Operations Input'!$A$6:$B$1631,2,1)=VLOOKUP(J13,'Operations Input'!$A$6:$B$1631,2,1)," ",VLOOKUP(J14,'Operations Input'!$A$6:$B$1631,2,1))</f>
        <v> </v>
      </c>
      <c r="L14" s="9"/>
      <c r="M14" s="7">
        <f t="shared" si="4"/>
        <v>40288.41684035015</v>
      </c>
      <c r="N14" s="8" t="str">
        <f>IF(VLOOKUP(M14,'Operations Input'!$A$6:$B$1631,2,1)=VLOOKUP(M13,'Operations Input'!$A$6:$B$1631,2,1)," ",VLOOKUP(M14,'Operations Input'!$A$6:$B$1631,2,1))</f>
        <v> </v>
      </c>
      <c r="O14" s="9"/>
    </row>
    <row r="15" spans="1:15" ht="15">
      <c r="A15" s="7">
        <f t="shared" si="0"/>
        <v>40284.45852438517</v>
      </c>
      <c r="B15" s="8" t="str">
        <f>IF(VLOOKUP(A15,'Operations Input'!$A$6:$B$1631,2,1)=VLOOKUP(A14,'Operations Input'!$A$6:$B$1631,2,1)," ",VLOOKUP(A15,'Operations Input'!$A$6:$B$1631,2,1))</f>
        <v> </v>
      </c>
      <c r="C15" s="9"/>
      <c r="D15" s="7">
        <f t="shared" si="1"/>
        <v>40285.45852438517</v>
      </c>
      <c r="E15" s="8" t="str">
        <f>IF(VLOOKUP(D15,'Operations Input'!$A$6:$B$1631,2,1)=VLOOKUP(D14,'Operations Input'!$A$6:$B$1631,2,1)," ",VLOOKUP(D15,'Operations Input'!$A$6:$B$1631,2,1))</f>
        <v> </v>
      </c>
      <c r="F15" s="9"/>
      <c r="G15" s="7">
        <f t="shared" si="2"/>
        <v>40286.45852438517</v>
      </c>
      <c r="H15" s="8" t="str">
        <f>IF(VLOOKUP(G15,'Operations Input'!$A$6:$B$1631,2,1)=VLOOKUP(G14,'Operations Input'!$A$6:$B$1631,2,1)," ",VLOOKUP(G15,'Operations Input'!$A$6:$B$1631,2,1))</f>
        <v>RIH w/ 7" x 9 7/8" on 6 5/8" Landing String</v>
      </c>
      <c r="I15" s="9"/>
      <c r="J15" s="7">
        <f t="shared" si="3"/>
        <v>40287.45852438517</v>
      </c>
      <c r="K15" s="8" t="str">
        <f>IF(VLOOKUP(J15,'Operations Input'!$A$6:$B$1631,2,1)=VLOOKUP(J14,'Operations Input'!$A$6:$B$1631,2,1)," ",VLOOKUP(J15,'Operations Input'!$A$6:$B$1631,2,1))</f>
        <v> </v>
      </c>
      <c r="L15" s="9"/>
      <c r="M15" s="7">
        <f t="shared" si="4"/>
        <v>40288.45852438517</v>
      </c>
      <c r="N15" s="8" t="str">
        <f>IF(VLOOKUP(M15,'Operations Input'!$A$6:$B$1631,2,1)=VLOOKUP(M14,'Operations Input'!$A$6:$B$1631,2,1)," ",VLOOKUP(M15,'Operations Input'!$A$6:$B$1631,2,1))</f>
        <v> </v>
      </c>
      <c r="O15" s="9"/>
    </row>
    <row r="16" spans="1:15" ht="15">
      <c r="A16" s="7">
        <f t="shared" si="0"/>
        <v>40284.500208420184</v>
      </c>
      <c r="B16" s="8" t="str">
        <f>IF(VLOOKUP(A16,'Operations Input'!$A$6:$B$1631,2,1)=VLOOKUP(A15,'Operations Input'!$A$6:$B$1631,2,1)," ",VLOOKUP(A16,'Operations Input'!$A$6:$B$1631,2,1))</f>
        <v>POH to BHA / Pull Wear Sleeve</v>
      </c>
      <c r="C16" s="9"/>
      <c r="D16" s="7">
        <f t="shared" si="1"/>
        <v>40285.500208420184</v>
      </c>
      <c r="E16" s="8" t="str">
        <f>IF(VLOOKUP(D16,'Operations Input'!$A$6:$B$1631,2,1)=VLOOKUP(D15,'Operations Input'!$A$6:$B$1631,2,1)," ",VLOOKUP(D16,'Operations Input'!$A$6:$B$1631,2,1))</f>
        <v> </v>
      </c>
      <c r="F16" s="9"/>
      <c r="G16" s="7">
        <f t="shared" si="2"/>
        <v>40286.500208420184</v>
      </c>
      <c r="H16" s="8" t="str">
        <f>IF(VLOOKUP(G16,'Operations Input'!$A$6:$B$1631,2,1)=VLOOKUP(G15,'Operations Input'!$A$6:$B$1631,2,1)," ",VLOOKUP(G16,'Operations Input'!$A$6:$B$1631,2,1))</f>
        <v> </v>
      </c>
      <c r="I16" s="9"/>
      <c r="J16" s="7">
        <f t="shared" si="3"/>
        <v>40287.500208420184</v>
      </c>
      <c r="K16" s="8" t="str">
        <f>IF(VLOOKUP(J16,'Operations Input'!$A$6:$B$1631,2,1)=VLOOKUP(J15,'Operations Input'!$A$6:$B$1631,2,1)," ",VLOOKUP(J16,'Operations Input'!$A$6:$B$1631,2,1))</f>
        <v> </v>
      </c>
      <c r="L16" s="9"/>
      <c r="M16" s="7">
        <f t="shared" si="4"/>
        <v>40288.500208420184</v>
      </c>
      <c r="N16" s="8" t="str">
        <f>IF(VLOOKUP(M16,'Operations Input'!$A$6:$B$1631,2,1)=VLOOKUP(M15,'Operations Input'!$A$6:$B$1631,2,1)," ",VLOOKUP(M16,'Operations Input'!$A$6:$B$1631,2,1))</f>
        <v>Engage Lockdown sleeve</v>
      </c>
      <c r="O16" s="9"/>
    </row>
    <row r="17" spans="1:15" ht="15">
      <c r="A17" s="7">
        <f t="shared" si="0"/>
        <v>40284.5418924552</v>
      </c>
      <c r="B17" s="8" t="str">
        <f>IF(VLOOKUP(A17,'Operations Input'!$A$6:$B$1631,2,1)=VLOOKUP(A16,'Operations Input'!$A$6:$B$1631,2,1)," ",VLOOKUP(A17,'Operations Input'!$A$6:$B$1631,2,1))</f>
        <v> </v>
      </c>
      <c r="C17" s="9"/>
      <c r="D17" s="7">
        <f t="shared" si="1"/>
        <v>40285.5418924552</v>
      </c>
      <c r="E17" s="8" t="str">
        <f>IF(VLOOKUP(D17,'Operations Input'!$A$6:$B$1631,2,1)=VLOOKUP(D16,'Operations Input'!$A$6:$B$1631,2,1)," ",VLOOKUP(D17,'Operations Input'!$A$6:$B$1631,2,1))</f>
        <v> </v>
      </c>
      <c r="F17" s="9"/>
      <c r="G17" s="7">
        <f t="shared" si="2"/>
        <v>40286.5418924552</v>
      </c>
      <c r="H17" s="8" t="str">
        <f>IF(VLOOKUP(G17,'Operations Input'!$A$6:$B$1631,2,1)=VLOOKUP(G16,'Operations Input'!$A$6:$B$1631,2,1)," ",VLOOKUP(G17,'Operations Input'!$A$6:$B$1631,2,1))</f>
        <v> </v>
      </c>
      <c r="I17" s="9"/>
      <c r="J17" s="7">
        <f t="shared" si="3"/>
        <v>40287.5418924552</v>
      </c>
      <c r="K17" s="8" t="str">
        <f>IF(VLOOKUP(J17,'Operations Input'!$A$6:$B$1631,2,1)=VLOOKUP(J16,'Operations Input'!$A$6:$B$1631,2,1)," ",VLOOKUP(J17,'Operations Input'!$A$6:$B$1631,2,1))</f>
        <v> </v>
      </c>
      <c r="L17" s="9"/>
      <c r="M17" s="7">
        <f t="shared" si="4"/>
        <v>40288.5418924552</v>
      </c>
      <c r="N17" s="8" t="str">
        <f>IF(VLOOKUP(M17,'Operations Input'!$A$6:$B$1631,2,1)=VLOOKUP(M16,'Operations Input'!$A$6:$B$1631,2,1)," ",VLOOKUP(M17,'Operations Input'!$A$6:$B$1631,2,1))</f>
        <v> </v>
      </c>
      <c r="O17" s="9"/>
    </row>
    <row r="18" spans="1:15" ht="15">
      <c r="A18" s="7">
        <f t="shared" si="0"/>
        <v>40284.583576490215</v>
      </c>
      <c r="B18" s="8" t="str">
        <f>IF(VLOOKUP(A18,'Operations Input'!$A$6:$B$1631,2,1)=VLOOKUP(A17,'Operations Input'!$A$6:$B$1631,2,1)," ",VLOOKUP(A18,'Operations Input'!$A$6:$B$1631,2,1))</f>
        <v> </v>
      </c>
      <c r="C18" s="9"/>
      <c r="D18" s="7">
        <f t="shared" si="1"/>
        <v>40285.583576490215</v>
      </c>
      <c r="E18" s="8" t="str">
        <f>IF(VLOOKUP(D18,'Operations Input'!$A$6:$B$1631,2,1)=VLOOKUP(D17,'Operations Input'!$A$6:$B$1631,2,1)," ",VLOOKUP(D18,'Operations Input'!$A$6:$B$1631,2,1))</f>
        <v> </v>
      </c>
      <c r="F18" s="9"/>
      <c r="G18" s="7">
        <f t="shared" si="2"/>
        <v>40286.583576490215</v>
      </c>
      <c r="H18" s="8" t="str">
        <f>IF(VLOOKUP(G18,'Operations Input'!$A$6:$B$1631,2,1)=VLOOKUP(G17,'Operations Input'!$A$6:$B$1631,2,1)," ",VLOOKUP(G18,'Operations Input'!$A$6:$B$1631,2,1))</f>
        <v> </v>
      </c>
      <c r="I18" s="9"/>
      <c r="J18" s="7">
        <f t="shared" si="3"/>
        <v>40287.583576490215</v>
      </c>
      <c r="K18" s="8" t="str">
        <f>IF(VLOOKUP(J18,'Operations Input'!$A$6:$B$1631,2,1)=VLOOKUP(J17,'Operations Input'!$A$6:$B$1631,2,1)," ",VLOOKUP(J18,'Operations Input'!$A$6:$B$1631,2,1))</f>
        <v> </v>
      </c>
      <c r="L18" s="9"/>
      <c r="M18" s="7">
        <f t="shared" si="4"/>
        <v>40288.583576490215</v>
      </c>
      <c r="N18" s="8" t="str">
        <f>IF(VLOOKUP(M18,'Operations Input'!$A$6:$B$1631,2,1)=VLOOKUP(M17,'Operations Input'!$A$6:$B$1631,2,1)," ",VLOOKUP(M18,'Operations Input'!$A$6:$B$1631,2,1))</f>
        <v> </v>
      </c>
      <c r="O18" s="9"/>
    </row>
    <row r="19" spans="1:15" ht="15">
      <c r="A19" s="7">
        <f t="shared" si="0"/>
        <v>40284.62526052523</v>
      </c>
      <c r="B19" s="8" t="str">
        <f>IF(VLOOKUP(A19,'Operations Input'!$A$6:$B$1631,2,1)=VLOOKUP(A18,'Operations Input'!$A$6:$B$1631,2,1)," ",VLOOKUP(A19,'Operations Input'!$A$6:$B$1631,2,1))</f>
        <v> </v>
      </c>
      <c r="C19" s="9"/>
      <c r="D19" s="7">
        <f t="shared" si="1"/>
        <v>40285.62526052523</v>
      </c>
      <c r="E19" s="8" t="str">
        <f>IF(VLOOKUP(D19,'Operations Input'!$A$6:$B$1631,2,1)=VLOOKUP(D18,'Operations Input'!$A$6:$B$1631,2,1)," ",VLOOKUP(D19,'Operations Input'!$A$6:$B$1631,2,1))</f>
        <v> </v>
      </c>
      <c r="F19" s="10"/>
      <c r="G19" s="7">
        <f t="shared" si="2"/>
        <v>40286.62526052523</v>
      </c>
      <c r="H19" s="8" t="str">
        <f>IF(VLOOKUP(G19,'Operations Input'!$A$6:$B$1631,2,1)=VLOOKUP(G18,'Operations Input'!$A$6:$B$1631,2,1)," ",VLOOKUP(G19,'Operations Input'!$A$6:$B$1631,2,1))</f>
        <v> </v>
      </c>
      <c r="I19" s="9"/>
      <c r="J19" s="7">
        <f t="shared" si="3"/>
        <v>40287.62526052523</v>
      </c>
      <c r="K19" s="8" t="str">
        <f>IF(VLOOKUP(J19,'Operations Input'!$A$6:$B$1631,2,1)=VLOOKUP(J18,'Operations Input'!$A$6:$B$1631,2,1)," ",VLOOKUP(J19,'Operations Input'!$A$6:$B$1631,2,1))</f>
        <v> </v>
      </c>
      <c r="L19" s="9"/>
      <c r="M19" s="7">
        <f t="shared" si="4"/>
        <v>40288.62526052523</v>
      </c>
      <c r="N19" s="8" t="str">
        <f>IF(VLOOKUP(M19,'Operations Input'!$A$6:$B$1631,2,1)=VLOOKUP(M18,'Operations Input'!$A$6:$B$1631,2,1)," ",VLOOKUP(M19,'Operations Input'!$A$6:$B$1631,2,1))</f>
        <v> </v>
      </c>
      <c r="O19" s="9"/>
    </row>
    <row r="20" spans="1:15" ht="15">
      <c r="A20" s="7">
        <f t="shared" si="0"/>
        <v>40284.666944560246</v>
      </c>
      <c r="B20" s="8" t="str">
        <f>IF(VLOOKUP(A20,'Operations Input'!$A$6:$B$1631,2,1)=VLOOKUP(A19,'Operations Input'!$A$6:$B$1631,2,1)," ",VLOOKUP(A20,'Operations Input'!$A$6:$B$1631,2,1))</f>
        <v> </v>
      </c>
      <c r="C20" s="9"/>
      <c r="D20" s="7">
        <f t="shared" si="1"/>
        <v>40285.666944560246</v>
      </c>
      <c r="E20" s="8" t="str">
        <f>IF(VLOOKUP(D20,'Operations Input'!$A$6:$B$1631,2,1)=VLOOKUP(D19,'Operations Input'!$A$6:$B$1631,2,1)," ",VLOOKUP(D20,'Operations Input'!$A$6:$B$1631,2,1))</f>
        <v> </v>
      </c>
      <c r="F20" s="9"/>
      <c r="G20" s="7">
        <f t="shared" si="2"/>
        <v>40286.666944560246</v>
      </c>
      <c r="H20" s="8" t="str">
        <f>IF(VLOOKUP(G20,'Operations Input'!$A$6:$B$1631,2,1)=VLOOKUP(G19,'Operations Input'!$A$6:$B$1631,2,1)," ",VLOOKUP(G20,'Operations Input'!$A$6:$B$1631,2,1))</f>
        <v> </v>
      </c>
      <c r="I20" s="10"/>
      <c r="J20" s="7">
        <f t="shared" si="3"/>
        <v>40287.666944560246</v>
      </c>
      <c r="K20" s="8" t="str">
        <f>IF(VLOOKUP(J20,'Operations Input'!$A$6:$B$1631,2,1)=VLOOKUP(J19,'Operations Input'!$A$6:$B$1631,2,1)," ",VLOOKUP(J20,'Operations Input'!$A$6:$B$1631,2,1))</f>
        <v> </v>
      </c>
      <c r="L20" s="9"/>
      <c r="M20" s="7">
        <f t="shared" si="4"/>
        <v>40288.666944560246</v>
      </c>
      <c r="N20" s="8" t="str">
        <f>IF(VLOOKUP(M20,'Operations Input'!$A$6:$B$1631,2,1)=VLOOKUP(M19,'Operations Input'!$A$6:$B$1631,2,1)," ",VLOOKUP(M20,'Operations Input'!$A$6:$B$1631,2,1))</f>
        <v>POOH &amp; LD running tool &amp; excess DC or dp</v>
      </c>
      <c r="O20" s="9"/>
    </row>
    <row r="21" spans="1:15" ht="15">
      <c r="A21" s="7">
        <f t="shared" si="0"/>
        <v>40284.70862859526</v>
      </c>
      <c r="B21" s="8" t="str">
        <f>IF(VLOOKUP(A21,'Operations Input'!$A$6:$B$1631,2,1)=VLOOKUP(A20,'Operations Input'!$A$6:$B$1631,2,1)," ",VLOOKUP(A21,'Operations Input'!$A$6:$B$1631,2,1))</f>
        <v> </v>
      </c>
      <c r="C21" s="9"/>
      <c r="D21" s="7">
        <f t="shared" si="1"/>
        <v>40285.70862859526</v>
      </c>
      <c r="E21" s="8" t="str">
        <f>IF(VLOOKUP(D21,'Operations Input'!$A$6:$B$1631,2,1)=VLOOKUP(D20,'Operations Input'!$A$6:$B$1631,2,1)," ",VLOOKUP(D21,'Operations Input'!$A$6:$B$1631,2,1))</f>
        <v> </v>
      </c>
      <c r="F21" s="9"/>
      <c r="G21" s="7">
        <f t="shared" si="2"/>
        <v>40286.70862859526</v>
      </c>
      <c r="H21" s="8" t="str">
        <f>IF(VLOOKUP(G21,'Operations Input'!$A$6:$B$1631,2,1)=VLOOKUP(G20,'Operations Input'!$A$6:$B$1631,2,1)," ",VLOOKUP(G21,'Operations Input'!$A$6:$B$1631,2,1))</f>
        <v> </v>
      </c>
      <c r="I21" s="9"/>
      <c r="J21" s="7">
        <f t="shared" si="3"/>
        <v>40287.70862859526</v>
      </c>
      <c r="K21" s="8" t="str">
        <f>IF(VLOOKUP(J21,'Operations Input'!$A$6:$B$1631,2,1)=VLOOKUP(J20,'Operations Input'!$A$6:$B$1631,2,1)," ",VLOOKUP(J21,'Operations Input'!$A$6:$B$1631,2,1))</f>
        <v> </v>
      </c>
      <c r="L21" s="9"/>
      <c r="M21" s="7">
        <f t="shared" si="4"/>
        <v>40288.70862859526</v>
      </c>
      <c r="N21" s="8" t="str">
        <f>IF(VLOOKUP(M21,'Operations Input'!$A$6:$B$1631,2,1)=VLOOKUP(M20,'Operations Input'!$A$6:$B$1631,2,1)," ",VLOOKUP(M21,'Operations Input'!$A$6:$B$1631,2,1))</f>
        <v> </v>
      </c>
      <c r="O21" s="9"/>
    </row>
    <row r="22" spans="1:15" ht="15">
      <c r="A22" s="7">
        <f t="shared" si="0"/>
        <v>40284.750312630276</v>
      </c>
      <c r="B22" s="8" t="str">
        <f>IF(VLOOKUP(A22,'Operations Input'!$A$6:$B$1631,2,1)=VLOOKUP(A21,'Operations Input'!$A$6:$B$1631,2,1)," ",VLOOKUP(A22,'Operations Input'!$A$6:$B$1631,2,1))</f>
        <v> </v>
      </c>
      <c r="C22" s="9"/>
      <c r="D22" s="7">
        <f t="shared" si="1"/>
        <v>40285.750312630276</v>
      </c>
      <c r="E22" s="8" t="str">
        <f>IF(VLOOKUP(D22,'Operations Input'!$A$6:$B$1631,2,1)=VLOOKUP(D21,'Operations Input'!$A$6:$B$1631,2,1)," ",VLOOKUP(D22,'Operations Input'!$A$6:$B$1631,2,1))</f>
        <v>R.D 7" Tools &amp; R/U 9 7/8" Tools</v>
      </c>
      <c r="F22" s="9"/>
      <c r="G22" s="7">
        <f t="shared" si="2"/>
        <v>40286.750312630276</v>
      </c>
      <c r="H22" s="8" t="str">
        <f>IF(VLOOKUP(G22,'Operations Input'!$A$6:$B$1631,2,1)=VLOOKUP(G21,'Operations Input'!$A$6:$B$1631,2,1)," ",VLOOKUP(G22,'Operations Input'!$A$6:$B$1631,2,1))</f>
        <v> </v>
      </c>
      <c r="I22" s="9"/>
      <c r="J22" s="7">
        <f t="shared" si="3"/>
        <v>40287.750312630276</v>
      </c>
      <c r="K22" s="8" t="str">
        <f>IF(VLOOKUP(J22,'Operations Input'!$A$6:$B$1631,2,1)=VLOOKUP(J21,'Operations Input'!$A$6:$B$1631,2,1)," ",VLOOKUP(J22,'Operations Input'!$A$6:$B$1631,2,1))</f>
        <v> </v>
      </c>
      <c r="L22" s="9"/>
      <c r="M22" s="7">
        <f t="shared" si="4"/>
        <v>40288.750312630276</v>
      </c>
      <c r="N22" s="8" t="str">
        <f>IF(VLOOKUP(M22,'Operations Input'!$A$6:$B$1631,2,1)=VLOOKUP(M21,'Operations Input'!$A$6:$B$1631,2,1)," ",VLOOKUP(M22,'Operations Input'!$A$6:$B$1631,2,1))</f>
        <v> </v>
      </c>
      <c r="O22" s="9"/>
    </row>
    <row r="23" spans="1:15" ht="15">
      <c r="A23" s="7">
        <f t="shared" si="0"/>
        <v>40284.79199666529</v>
      </c>
      <c r="B23" s="8" t="str">
        <f>IF(VLOOKUP(A23,'Operations Input'!$A$6:$B$1631,2,1)=VLOOKUP(A22,'Operations Input'!$A$6:$B$1631,2,1)," ",VLOOKUP(A23,'Operations Input'!$A$6:$B$1631,2,1))</f>
        <v> </v>
      </c>
      <c r="C23" s="9"/>
      <c r="D23" s="7">
        <f t="shared" si="1"/>
        <v>40285.79199666529</v>
      </c>
      <c r="E23" s="8" t="str">
        <f>IF(VLOOKUP(D23,'Operations Input'!$A$6:$B$1631,2,1)=VLOOKUP(D22,'Operations Input'!$A$6:$B$1631,2,1)," ",VLOOKUP(D23,'Operations Input'!$A$6:$B$1631,2,1))</f>
        <v>Run 7,000' +/-  9 7/8" csg</v>
      </c>
      <c r="F23" s="9"/>
      <c r="G23" s="7">
        <f t="shared" si="2"/>
        <v>40286.79199666529</v>
      </c>
      <c r="H23" s="8" t="str">
        <f>IF(VLOOKUP(G23,'Operations Input'!$A$6:$B$1631,2,1)=VLOOKUP(G22,'Operations Input'!$A$6:$B$1631,2,1)," ",VLOOKUP(G23,'Operations Input'!$A$6:$B$1631,2,1))</f>
        <v> </v>
      </c>
      <c r="I23" s="9"/>
      <c r="J23" s="7">
        <f t="shared" si="3"/>
        <v>40287.79199666529</v>
      </c>
      <c r="K23" s="8" t="str">
        <f>IF(VLOOKUP(J23,'Operations Input'!$A$6:$B$1631,2,1)=VLOOKUP(J22,'Operations Input'!$A$6:$B$1631,2,1)," ",VLOOKUP(J23,'Operations Input'!$A$6:$B$1631,2,1))</f>
        <v> </v>
      </c>
      <c r="L23" s="9"/>
      <c r="M23" s="7">
        <f t="shared" si="4"/>
        <v>40288.79199666529</v>
      </c>
      <c r="N23" s="8" t="str">
        <f>IF(VLOOKUP(M23,'Operations Input'!$A$6:$B$1631,2,1)=VLOOKUP(M22,'Operations Input'!$A$6:$B$1631,2,1)," ",VLOOKUP(M23,'Operations Input'!$A$6:$B$1631,2,1))</f>
        <v> </v>
      </c>
      <c r="O23" s="9"/>
    </row>
    <row r="24" spans="1:15" ht="15">
      <c r="A24" s="7">
        <f t="shared" si="0"/>
        <v>40284.83368070031</v>
      </c>
      <c r="B24" s="8" t="str">
        <f>IF(VLOOKUP(A24,'Operations Input'!$A$6:$B$1631,2,1)=VLOOKUP(A23,'Operations Input'!$A$6:$B$1631,2,1)," ",VLOOKUP(A24,'Operations Input'!$A$6:$B$1631,2,1))</f>
        <v> </v>
      </c>
      <c r="C24" s="9"/>
      <c r="D24" s="7">
        <f t="shared" si="1"/>
        <v>40285.83368070031</v>
      </c>
      <c r="E24" s="8" t="str">
        <f>IF(VLOOKUP(D24,'Operations Input'!$A$6:$B$1631,2,1)=VLOOKUP(D23,'Operations Input'!$A$6:$B$1631,2,1)," ",VLOOKUP(D24,'Operations Input'!$A$6:$B$1631,2,1))</f>
        <v> </v>
      </c>
      <c r="F24" s="9"/>
      <c r="G24" s="7">
        <f t="shared" si="2"/>
        <v>40286.83368070031</v>
      </c>
      <c r="H24" s="8" t="str">
        <f>IF(VLOOKUP(G24,'Operations Input'!$A$6:$B$1631,2,1)=VLOOKUP(G23,'Operations Input'!$A$6:$B$1631,2,1)," ",VLOOKUP(G24,'Operations Input'!$A$6:$B$1631,2,1))</f>
        <v> </v>
      </c>
      <c r="I24" s="9"/>
      <c r="J24" s="7">
        <f t="shared" si="3"/>
        <v>40287.83368070031</v>
      </c>
      <c r="K24" s="8" t="str">
        <f>IF(VLOOKUP(J24,'Operations Input'!$A$6:$B$1631,2,1)=VLOOKUP(J23,'Operations Input'!$A$6:$B$1631,2,1)," ",VLOOKUP(J24,'Operations Input'!$A$6:$B$1631,2,1))</f>
        <v> </v>
      </c>
      <c r="L24" s="9"/>
      <c r="M24" s="7">
        <f t="shared" si="4"/>
        <v>40288.83368070031</v>
      </c>
      <c r="N24" s="8" t="str">
        <f>IF(VLOOKUP(M24,'Operations Input'!$A$6:$B$1631,2,1)=VLOOKUP(M23,'Operations Input'!$A$6:$B$1631,2,1)," ",VLOOKUP(M24,'Operations Input'!$A$6:$B$1631,2,1))</f>
        <v> </v>
      </c>
      <c r="O24" s="9"/>
    </row>
    <row r="25" spans="1:15" ht="15">
      <c r="A25" s="7">
        <f t="shared" si="0"/>
        <v>40284.87536473532</v>
      </c>
      <c r="B25" s="8" t="str">
        <f>IF(VLOOKUP(A25,'Operations Input'!$A$6:$B$1631,2,1)=VLOOKUP(A24,'Operations Input'!$A$6:$B$1631,2,1)," ",VLOOKUP(A25,'Operations Input'!$A$6:$B$1631,2,1))</f>
        <v> </v>
      </c>
      <c r="C25" s="9"/>
      <c r="D25" s="7">
        <f t="shared" si="1"/>
        <v>40285.87536473532</v>
      </c>
      <c r="E25" s="8" t="str">
        <f>IF(VLOOKUP(D25,'Operations Input'!$A$6:$B$1631,2,1)=VLOOKUP(D24,'Operations Input'!$A$6:$B$1631,2,1)," ",VLOOKUP(D25,'Operations Input'!$A$6:$B$1631,2,1))</f>
        <v> </v>
      </c>
      <c r="F25" s="9"/>
      <c r="G25" s="7">
        <f t="shared" si="2"/>
        <v>40286.87536473532</v>
      </c>
      <c r="H25" s="8" t="str">
        <f>IF(VLOOKUP(G25,'Operations Input'!$A$6:$B$1631,2,1)=VLOOKUP(G24,'Operations Input'!$A$6:$B$1631,2,1)," ",VLOOKUP(G25,'Operations Input'!$A$6:$B$1631,2,1))</f>
        <v> </v>
      </c>
      <c r="I25" s="9"/>
      <c r="J25" s="7">
        <f t="shared" si="3"/>
        <v>40287.87536473532</v>
      </c>
      <c r="K25" s="8" t="str">
        <f>IF(VLOOKUP(J25,'Operations Input'!$A$6:$B$1631,2,1)=VLOOKUP(J24,'Operations Input'!$A$6:$B$1631,2,1)," ",VLOOKUP(J25,'Operations Input'!$A$6:$B$1631,2,1))</f>
        <v> </v>
      </c>
      <c r="L25" s="9"/>
      <c r="M25" s="7">
        <f t="shared" si="4"/>
        <v>40288.87536473532</v>
      </c>
      <c r="N25" s="8" t="str">
        <f>IF(VLOOKUP(M25,'Operations Input'!$A$6:$B$1631,2,1)=VLOOKUP(M24,'Operations Input'!$A$6:$B$1631,2,1)," ",VLOOKUP(M25,'Operations Input'!$A$6:$B$1631,2,1))</f>
        <v> </v>
      </c>
      <c r="O25" s="9"/>
    </row>
    <row r="26" spans="1:15" ht="15">
      <c r="A26" s="7">
        <f t="shared" si="0"/>
        <v>40284.91704877034</v>
      </c>
      <c r="B26" s="8" t="str">
        <f>IF(VLOOKUP(A26,'Operations Input'!$A$6:$B$1631,2,1)=VLOOKUP(A25,'Operations Input'!$A$6:$B$1631,2,1)," ",VLOOKUP(A26,'Operations Input'!$A$6:$B$1631,2,1))</f>
        <v> </v>
      </c>
      <c r="C26" s="9"/>
      <c r="D26" s="7">
        <f t="shared" si="1"/>
        <v>40285.91704877034</v>
      </c>
      <c r="E26" s="8" t="str">
        <f>IF(VLOOKUP(D26,'Operations Input'!$A$6:$B$1631,2,1)=VLOOKUP(D25,'Operations Input'!$A$6:$B$1631,2,1)," ",VLOOKUP(D26,'Operations Input'!$A$6:$B$1631,2,1))</f>
        <v> </v>
      </c>
      <c r="F26" s="9"/>
      <c r="G26" s="7">
        <f t="shared" si="2"/>
        <v>40286.91704877034</v>
      </c>
      <c r="H26" s="8" t="str">
        <f>IF(VLOOKUP(G26,'Operations Input'!$A$6:$B$1631,2,1)=VLOOKUP(G25,'Operations Input'!$A$6:$B$1631,2,1)," ",VLOOKUP(G26,'Operations Input'!$A$6:$B$1631,2,1))</f>
        <v>PU Cement  head, C&amp;C</v>
      </c>
      <c r="I26" s="9"/>
      <c r="J26" s="7">
        <f t="shared" si="3"/>
        <v>40287.91704877034</v>
      </c>
      <c r="K26" s="8" t="str">
        <f>IF(VLOOKUP(J26,'Operations Input'!$A$6:$B$1631,2,1)=VLOOKUP(J25,'Operations Input'!$A$6:$B$1631,2,1)," ",VLOOKUP(J26,'Operations Input'!$A$6:$B$1631,2,1))</f>
        <v>Perform Impression Block Operation</v>
      </c>
      <c r="L26" s="9"/>
      <c r="M26" s="7">
        <f t="shared" si="4"/>
        <v>40288.91704877034</v>
      </c>
      <c r="N26" s="8" t="str">
        <f>IF(VLOOKUP(M26,'Operations Input'!$A$6:$B$1631,2,1)=VLOOKUP(M25,'Operations Input'!$A$6:$B$1631,2,1)," ",VLOOKUP(M26,'Operations Input'!$A$6:$B$1631,2,1))</f>
        <v> </v>
      </c>
      <c r="O26" s="16"/>
    </row>
    <row r="27" spans="1:15" ht="15.75" thickBot="1">
      <c r="A27" s="7">
        <f t="shared" si="0"/>
        <v>40284.95873280535</v>
      </c>
      <c r="B27" s="17" t="str">
        <f>IF(VLOOKUP(A27,'Operations Input'!$A$6:$B$1631,2,1)=VLOOKUP(A26,'Operations Input'!$A$6:$B$1631,2,1)," ",VLOOKUP(A27,'Operations Input'!$A$6:$B$1631,2,1))</f>
        <v> </v>
      </c>
      <c r="C27" s="13"/>
      <c r="D27" s="7">
        <f t="shared" si="1"/>
        <v>40285.95873280535</v>
      </c>
      <c r="E27" s="17" t="str">
        <f>IF(VLOOKUP(D27,'Operations Input'!$A$6:$B$1631,2,1)=VLOOKUP(D26,'Operations Input'!$A$6:$B$1631,2,1)," ",VLOOKUP(D27,'Operations Input'!$A$6:$B$1631,2,1))</f>
        <v> </v>
      </c>
      <c r="F27" s="13"/>
      <c r="G27" s="7">
        <f t="shared" si="2"/>
        <v>40286.95873280535</v>
      </c>
      <c r="H27" s="17" t="str">
        <f>IF(VLOOKUP(G27,'Operations Input'!$A$6:$B$1631,2,1)=VLOOKUP(G26,'Operations Input'!$A$6:$B$1631,2,1)," ",VLOOKUP(G27,'Operations Input'!$A$6:$B$1631,2,1))</f>
        <v>Perform Foam Cmt job </v>
      </c>
      <c r="I27" s="13"/>
      <c r="J27" s="7">
        <f t="shared" si="3"/>
        <v>40287.95873280535</v>
      </c>
      <c r="K27" s="17" t="str">
        <f>IF(VLOOKUP(J27,'Operations Input'!$A$6:$B$1631,2,1)=VLOOKUP(J26,'Operations Input'!$A$6:$B$1631,2,1)," ",VLOOKUP(J27,'Operations Input'!$A$6:$B$1631,2,1))</f>
        <v>POOH w/LIT &amp; LD LIT</v>
      </c>
      <c r="L27" s="13"/>
      <c r="M27" s="7">
        <f t="shared" si="4"/>
        <v>40288.95873280535</v>
      </c>
      <c r="N27" s="17" t="str">
        <f>IF(VLOOKUP(M27,'Operations Input'!$A$6:$B$1631,2,1)=VLOOKUP(M26,'Operations Input'!$A$6:$B$1631,2,1)," ",VLOOKUP(M27,'Operations Input'!$A$6:$B$1631,2,1))</f>
        <v> </v>
      </c>
      <c r="O27" s="13"/>
    </row>
    <row r="28" spans="1:15" ht="12.75">
      <c r="A28" s="30"/>
      <c r="O28" s="27"/>
    </row>
    <row r="29" spans="1:15" ht="12.75">
      <c r="A29" s="31"/>
      <c r="O29" s="28"/>
    </row>
    <row r="30" spans="1:15" ht="13.5" thickBot="1">
      <c r="A30" s="31"/>
      <c r="O30" s="29"/>
    </row>
    <row r="31" spans="1:15" ht="16.5" thickBot="1">
      <c r="A31" s="32">
        <f>M3+1</f>
        <v>40289</v>
      </c>
      <c r="B31" s="3"/>
      <c r="C31" s="2"/>
      <c r="D31" s="1">
        <f>A31+1</f>
        <v>40290</v>
      </c>
      <c r="E31" s="2"/>
      <c r="F31" s="2"/>
      <c r="G31" s="1">
        <f>D31+1</f>
        <v>40291</v>
      </c>
      <c r="H31" s="2"/>
      <c r="I31" s="2"/>
      <c r="J31" s="1">
        <f>G31+1</f>
        <v>40292</v>
      </c>
      <c r="K31" s="2"/>
      <c r="L31" s="2"/>
      <c r="M31" s="1">
        <f>J31+1</f>
        <v>40293</v>
      </c>
      <c r="N31" s="2"/>
      <c r="O31" s="2"/>
    </row>
    <row r="32" spans="1:15" ht="15">
      <c r="A32" s="4">
        <f>A31</f>
        <v>40289</v>
      </c>
      <c r="B32" s="5" t="str">
        <f>(VLOOKUP(A32,'Operations Input'!$A$6:$B$1631,2,1))</f>
        <v>POOH &amp; LD running tool &amp; excess DC or dp</v>
      </c>
      <c r="C32" s="8"/>
      <c r="D32" s="4">
        <f>D31</f>
        <v>40290</v>
      </c>
      <c r="E32" s="5" t="str">
        <f>(VLOOKUP(D32,'Operations Input'!$A$6:$B$1631,2,1))</f>
        <v>Descent # 1 CBL</v>
      </c>
      <c r="F32" s="8"/>
      <c r="G32" s="4">
        <f>G31</f>
        <v>40291</v>
      </c>
      <c r="H32" s="5" t="str">
        <f>(VLOOKUP(G32,'Operations Input'!$A$6:$B$1631,2,1))</f>
        <v>Pull BOP &amp; Riser</v>
      </c>
      <c r="I32" s="8"/>
      <c r="J32" s="4">
        <f>J31</f>
        <v>40292</v>
      </c>
      <c r="K32" s="5" t="str">
        <f>(VLOOKUP(J32,'Operations Input'!$A$6:$B$1631,2,1))</f>
        <v>Clean Mud System on rig</v>
      </c>
      <c r="L32" s="8"/>
      <c r="M32" s="4">
        <f>M31</f>
        <v>40293</v>
      </c>
      <c r="N32" s="5" t="str">
        <f>(VLOOKUP(M32,'Operations Input'!$A$6:$B$1631,2,1))</f>
        <v>Clean Mud System on rig</v>
      </c>
      <c r="O32" s="16"/>
    </row>
    <row r="33" spans="1:15" ht="15">
      <c r="A33" s="7">
        <f>A32+1/23.99</f>
        <v>40289.041684035015</v>
      </c>
      <c r="B33" s="8" t="str">
        <f>IF(VLOOKUP(A33,'Operations Input'!$A$6:$B$1631,2,1)=VLOOKUP(A32,'Operations Input'!$A$6:$B$1631,2,1)," ",VLOOKUP(A33,'Operations Input'!$A$6:$B$1631,2,1))</f>
        <v> M/U FASDRIL PACKER OR GT PLUG AND SETTING TOOL, M/U X-OVER AND PBL SUB ON 5 1/2" DP.</v>
      </c>
      <c r="C33" s="8"/>
      <c r="D33" s="7">
        <f>D32+1/23.99</f>
        <v>40290.041684035015</v>
      </c>
      <c r="E33" s="8" t="str">
        <f>IF(VLOOKUP(D33,'Operations Input'!$A$6:$B$1631,2,1)=VLOOKUP(D32,'Operations Input'!$A$6:$B$1631,2,1)," ",VLOOKUP(D33,'Operations Input'!$A$6:$B$1631,2,1))</f>
        <v> </v>
      </c>
      <c r="F33" s="8"/>
      <c r="G33" s="7">
        <f>G32+1/23.99</f>
        <v>40291.041684035015</v>
      </c>
      <c r="H33" s="8" t="str">
        <f>IF(VLOOKUP(G33,'Operations Input'!$A$6:$B$1631,2,1)=VLOOKUP(G32,'Operations Input'!$A$6:$B$1631,2,1)," ",VLOOKUP(G33,'Operations Input'!$A$6:$B$1631,2,1))</f>
        <v> </v>
      </c>
      <c r="I33" s="8"/>
      <c r="J33" s="7">
        <f>J32+1/23.99</f>
        <v>40292.041684035015</v>
      </c>
      <c r="K33" s="8" t="str">
        <f>IF(VLOOKUP(J33,'Operations Input'!$A$6:$B$1631,2,1)=VLOOKUP(J32,'Operations Input'!$A$6:$B$1631,2,1)," ",VLOOKUP(J33,'Operations Input'!$A$6:$B$1631,2,1))</f>
        <v> </v>
      </c>
      <c r="L33" s="8"/>
      <c r="M33" s="7">
        <f>M32+1/23.99</f>
        <v>40293.041684035015</v>
      </c>
      <c r="N33" s="8" t="str">
        <f>IF(VLOOKUP(M33,'Operations Input'!$A$6:$B$1631,2,1)=VLOOKUP(M32,'Operations Input'!$A$6:$B$1631,2,1)," ",VLOOKUP(M33,'Operations Input'!$A$6:$B$1631,2,1))</f>
        <v> </v>
      </c>
      <c r="O33" s="16"/>
    </row>
    <row r="34" spans="1:15" ht="15">
      <c r="A34" s="7">
        <f aca="true" t="shared" si="5" ref="A34:A55">A33+1/23.99</f>
        <v>40289.08336807003</v>
      </c>
      <c r="B34" s="8" t="str">
        <f>IF(VLOOKUP(A34,'Operations Input'!$A$6:$B$1631,2,1)=VLOOKUP(A33,'Operations Input'!$A$6:$B$1631,2,1)," ",VLOOKUP(A34,'Operations Input'!$A$6:$B$1631,2,1))</f>
        <v>RIH WITH FASDRIL PACKER OR GT PLUG TO +/- 8300'.</v>
      </c>
      <c r="C34" s="8"/>
      <c r="D34" s="7">
        <f aca="true" t="shared" si="6" ref="D34:D55">D33+1/23.99</f>
        <v>40290.08336807003</v>
      </c>
      <c r="E34" s="8" t="str">
        <f>IF(VLOOKUP(D34,'Operations Input'!$A$6:$B$1631,2,1)=VLOOKUP(D33,'Operations Input'!$A$6:$B$1631,2,1)," ",VLOOKUP(D34,'Operations Input'!$A$6:$B$1631,2,1))</f>
        <v> </v>
      </c>
      <c r="F34" s="8"/>
      <c r="G34" s="7">
        <f aca="true" t="shared" si="7" ref="G34:G55">G33+1/23.99</f>
        <v>40291.08336807003</v>
      </c>
      <c r="H34" s="8" t="str">
        <f>IF(VLOOKUP(G34,'Operations Input'!$A$6:$B$1631,2,1)=VLOOKUP(G33,'Operations Input'!$A$6:$B$1631,2,1)," ",VLOOKUP(G34,'Operations Input'!$A$6:$B$1631,2,1))</f>
        <v> </v>
      </c>
      <c r="I34" s="8"/>
      <c r="J34" s="7">
        <f aca="true" t="shared" si="8" ref="J34:J55">J33+1/23.99</f>
        <v>40292.08336807003</v>
      </c>
      <c r="K34" s="8" t="str">
        <f>IF(VLOOKUP(J34,'Operations Input'!$A$6:$B$1631,2,1)=VLOOKUP(J33,'Operations Input'!$A$6:$B$1631,2,1)," ",VLOOKUP(J34,'Operations Input'!$A$6:$B$1631,2,1))</f>
        <v> </v>
      </c>
      <c r="L34" s="8"/>
      <c r="M34" s="7">
        <f aca="true" t="shared" si="9" ref="M34:M55">M33+1/23.99</f>
        <v>40293.08336807003</v>
      </c>
      <c r="N34" s="8" t="str">
        <f>IF(VLOOKUP(M34,'Operations Input'!$A$6:$B$1631,2,1)=VLOOKUP(M33,'Operations Input'!$A$6:$B$1631,2,1)," ",VLOOKUP(M34,'Operations Input'!$A$6:$B$1631,2,1))</f>
        <v> </v>
      </c>
      <c r="O34" s="16"/>
    </row>
    <row r="35" spans="1:15" ht="15">
      <c r="A35" s="7">
        <f t="shared" si="5"/>
        <v>40289.125052105046</v>
      </c>
      <c r="B35" s="8" t="str">
        <f>IF(VLOOKUP(A35,'Operations Input'!$A$6:$B$1631,2,1)=VLOOKUP(A34,'Operations Input'!$A$6:$B$1631,2,1)," ",VLOOKUP(A35,'Operations Input'!$A$6:$B$1631,2,1))</f>
        <v> </v>
      </c>
      <c r="C35" s="8"/>
      <c r="D35" s="7">
        <f t="shared" si="6"/>
        <v>40290.125052105046</v>
      </c>
      <c r="E35" s="8" t="str">
        <f>IF(VLOOKUP(D35,'Operations Input'!$A$6:$B$1631,2,1)=VLOOKUP(D34,'Operations Input'!$A$6:$B$1631,2,1)," ",VLOOKUP(D35,'Operations Input'!$A$6:$B$1631,2,1))</f>
        <v> </v>
      </c>
      <c r="F35" s="8"/>
      <c r="G35" s="7">
        <f t="shared" si="7"/>
        <v>40291.125052105046</v>
      </c>
      <c r="H35" s="8" t="str">
        <f>IF(VLOOKUP(G35,'Operations Input'!$A$6:$B$1631,2,1)=VLOOKUP(G34,'Operations Input'!$A$6:$B$1631,2,1)," ",VLOOKUP(G35,'Operations Input'!$A$6:$B$1631,2,1))</f>
        <v> </v>
      </c>
      <c r="I35" s="8"/>
      <c r="J35" s="7">
        <f t="shared" si="8"/>
        <v>40292.125052105046</v>
      </c>
      <c r="K35" s="8" t="str">
        <f>IF(VLOOKUP(J35,'Operations Input'!$A$6:$B$1631,2,1)=VLOOKUP(J34,'Operations Input'!$A$6:$B$1631,2,1)," ",VLOOKUP(J35,'Operations Input'!$A$6:$B$1631,2,1))</f>
        <v> </v>
      </c>
      <c r="L35" s="8"/>
      <c r="M35" s="7">
        <f t="shared" si="9"/>
        <v>40293.125052105046</v>
      </c>
      <c r="N35" s="8" t="str">
        <f>IF(VLOOKUP(M35,'Operations Input'!$A$6:$B$1631,2,1)=VLOOKUP(M34,'Operations Input'!$A$6:$B$1631,2,1)," ",VLOOKUP(M35,'Operations Input'!$A$6:$B$1631,2,1))</f>
        <v> </v>
      </c>
      <c r="O35" s="16"/>
    </row>
    <row r="36" spans="1:15" ht="15">
      <c r="A36" s="7">
        <f t="shared" si="5"/>
        <v>40289.16673614006</v>
      </c>
      <c r="B36" s="8" t="str">
        <f>IF(VLOOKUP(A36,'Operations Input'!$A$6:$B$1631,2,1)=VLOOKUP(A35,'Operations Input'!$A$6:$B$1631,2,1)," ",VLOOKUP(A36,'Operations Input'!$A$6:$B$1631,2,1))</f>
        <v> </v>
      </c>
      <c r="C36" s="8"/>
      <c r="D36" s="7">
        <f t="shared" si="6"/>
        <v>40290.16673614006</v>
      </c>
      <c r="E36" s="8" t="str">
        <f>IF(VLOOKUP(D36,'Operations Input'!$A$6:$B$1631,2,1)=VLOOKUP(D35,'Operations Input'!$A$6:$B$1631,2,1)," ",VLOOKUP(D36,'Operations Input'!$A$6:$B$1631,2,1))</f>
        <v> </v>
      </c>
      <c r="F36" s="8"/>
      <c r="G36" s="7">
        <f t="shared" si="7"/>
        <v>40291.16673614006</v>
      </c>
      <c r="H36" s="8" t="str">
        <f>IF(VLOOKUP(G36,'Operations Input'!$A$6:$B$1631,2,1)=VLOOKUP(G35,'Operations Input'!$A$6:$B$1631,2,1)," ",VLOOKUP(G36,'Operations Input'!$A$6:$B$1631,2,1))</f>
        <v> </v>
      </c>
      <c r="I36" s="8"/>
      <c r="J36" s="7">
        <f t="shared" si="8"/>
        <v>40292.16673614006</v>
      </c>
      <c r="K36" s="8" t="str">
        <f>IF(VLOOKUP(J36,'Operations Input'!$A$6:$B$1631,2,1)=VLOOKUP(J35,'Operations Input'!$A$6:$B$1631,2,1)," ",VLOOKUP(J36,'Operations Input'!$A$6:$B$1631,2,1))</f>
        <v> </v>
      </c>
      <c r="L36" s="8"/>
      <c r="M36" s="7">
        <f t="shared" si="9"/>
        <v>40293.16673614006</v>
      </c>
      <c r="N36" s="8" t="str">
        <f>IF(VLOOKUP(M36,'Operations Input'!$A$6:$B$1631,2,1)=VLOOKUP(M35,'Operations Input'!$A$6:$B$1631,2,1)," ",VLOOKUP(M36,'Operations Input'!$A$6:$B$1631,2,1))</f>
        <v> </v>
      </c>
      <c r="O36" s="16"/>
    </row>
    <row r="37" spans="1:15" ht="15">
      <c r="A37" s="7">
        <f t="shared" si="5"/>
        <v>40289.20842017508</v>
      </c>
      <c r="B37" s="8" t="str">
        <f>IF(VLOOKUP(A37,'Operations Input'!$A$6:$B$1631,2,1)=VLOOKUP(A36,'Operations Input'!$A$6:$B$1631,2,1)," ",VLOOKUP(A37,'Operations Input'!$A$6:$B$1631,2,1))</f>
        <v> </v>
      </c>
      <c r="C37" s="8"/>
      <c r="D37" s="7">
        <f t="shared" si="6"/>
        <v>40290.20842017508</v>
      </c>
      <c r="E37" s="8" t="str">
        <f>IF(VLOOKUP(D37,'Operations Input'!$A$6:$B$1631,2,1)=VLOOKUP(D36,'Operations Input'!$A$6:$B$1631,2,1)," ",VLOOKUP(D37,'Operations Input'!$A$6:$B$1631,2,1))</f>
        <v>L/D Tools </v>
      </c>
      <c r="F37" s="8"/>
      <c r="G37" s="7">
        <f t="shared" si="7"/>
        <v>40291.20842017508</v>
      </c>
      <c r="H37" s="8" t="str">
        <f>IF(VLOOKUP(G37,'Operations Input'!$A$6:$B$1631,2,1)=VLOOKUP(G36,'Operations Input'!$A$6:$B$1631,2,1)," ",VLOOKUP(G37,'Operations Input'!$A$6:$B$1631,2,1))</f>
        <v> </v>
      </c>
      <c r="I37" s="8"/>
      <c r="J37" s="7">
        <f t="shared" si="8"/>
        <v>40292.20842017508</v>
      </c>
      <c r="K37" s="8" t="str">
        <f>IF(VLOOKUP(J37,'Operations Input'!$A$6:$B$1631,2,1)=VLOOKUP(J36,'Operations Input'!$A$6:$B$1631,2,1)," ",VLOOKUP(J37,'Operations Input'!$A$6:$B$1631,2,1))</f>
        <v> </v>
      </c>
      <c r="L37" s="8"/>
      <c r="M37" s="7">
        <f t="shared" si="9"/>
        <v>40293.20842017508</v>
      </c>
      <c r="N37" s="8" t="str">
        <f>IF(VLOOKUP(M37,'Operations Input'!$A$6:$B$1631,2,1)=VLOOKUP(M36,'Operations Input'!$A$6:$B$1631,2,1)," ",VLOOKUP(M37,'Operations Input'!$A$6:$B$1631,2,1))</f>
        <v> </v>
      </c>
      <c r="O37" s="16"/>
    </row>
    <row r="38" spans="1:15" ht="15">
      <c r="A38" s="7">
        <f t="shared" si="5"/>
        <v>40289.25010421009</v>
      </c>
      <c r="B38" s="8" t="str">
        <f>IF(VLOOKUP(A38,'Operations Input'!$A$6:$B$1631,2,1)=VLOOKUP(A37,'Operations Input'!$A$6:$B$1631,2,1)," ",VLOOKUP(A38,'Operations Input'!$A$6:$B$1631,2,1))</f>
        <v> </v>
      </c>
      <c r="C38" s="8"/>
      <c r="D38" s="7">
        <f t="shared" si="6"/>
        <v>40290.25010421009</v>
      </c>
      <c r="E38" s="8" t="str">
        <f>IF(VLOOKUP(D38,'Operations Input'!$A$6:$B$1631,2,1)=VLOOKUP(D37,'Operations Input'!$A$6:$B$1631,2,1)," ",VLOOKUP(D38,'Operations Input'!$A$6:$B$1631,2,1))</f>
        <v>R/D W/L </v>
      </c>
      <c r="F38" s="8"/>
      <c r="G38" s="7">
        <f t="shared" si="7"/>
        <v>40291.25010421009</v>
      </c>
      <c r="H38" s="8" t="str">
        <f>IF(VLOOKUP(G38,'Operations Input'!$A$6:$B$1631,2,1)=VLOOKUP(G37,'Operations Input'!$A$6:$B$1631,2,1)," ",VLOOKUP(G38,'Operations Input'!$A$6:$B$1631,2,1))</f>
        <v> </v>
      </c>
      <c r="I38" s="8"/>
      <c r="J38" s="7">
        <f t="shared" si="8"/>
        <v>40292.25010421009</v>
      </c>
      <c r="K38" s="8" t="str">
        <f>IF(VLOOKUP(J38,'Operations Input'!$A$6:$B$1631,2,1)=VLOOKUP(J37,'Operations Input'!$A$6:$B$1631,2,1)," ",VLOOKUP(J38,'Operations Input'!$A$6:$B$1631,2,1))</f>
        <v> </v>
      </c>
      <c r="L38" s="8"/>
      <c r="M38" s="7">
        <f t="shared" si="9"/>
        <v>40293.25010421009</v>
      </c>
      <c r="N38" s="8" t="str">
        <f>IF(VLOOKUP(M38,'Operations Input'!$A$6:$B$1631,2,1)=VLOOKUP(M37,'Operations Input'!$A$6:$B$1631,2,1)," ",VLOOKUP(M38,'Operations Input'!$A$6:$B$1631,2,1))</f>
        <v> </v>
      </c>
      <c r="O38" s="16"/>
    </row>
    <row r="39" spans="1:15" ht="15">
      <c r="A39" s="7">
        <f t="shared" si="5"/>
        <v>40289.29178824511</v>
      </c>
      <c r="B39" s="8" t="str">
        <f>IF(VLOOKUP(A39,'Operations Input'!$A$6:$B$1631,2,1)=VLOOKUP(A38,'Operations Input'!$A$6:$B$1631,2,1)," ",VLOOKUP(A39,'Operations Input'!$A$6:$B$1631,2,1))</f>
        <v>FLOW CHECK WELL, WELL STATIC &amp; SET HES FASDRIL PACKER or GT Plug</v>
      </c>
      <c r="C39" s="8"/>
      <c r="D39" s="7">
        <f t="shared" si="6"/>
        <v>40290.29178824511</v>
      </c>
      <c r="E39" s="8" t="str">
        <f>IF(VLOOKUP(D39,'Operations Input'!$A$6:$B$1631,2,1)=VLOOKUP(D38,'Operations Input'!$A$6:$B$1631,2,1)," ",VLOOKUP(D39,'Operations Input'!$A$6:$B$1631,2,1))</f>
        <v>Clear &amp; Clean Rig Floor</v>
      </c>
      <c r="F39" s="8"/>
      <c r="G39" s="7">
        <f t="shared" si="7"/>
        <v>40291.29178824511</v>
      </c>
      <c r="H39" s="8" t="str">
        <f>IF(VLOOKUP(G39,'Operations Input'!$A$6:$B$1631,2,1)=VLOOKUP(G38,'Operations Input'!$A$6:$B$1631,2,1)," ",VLOOKUP(G39,'Operations Input'!$A$6:$B$1631,2,1))</f>
        <v> </v>
      </c>
      <c r="I39" s="8"/>
      <c r="J39" s="7">
        <f t="shared" si="8"/>
        <v>40292.29178824511</v>
      </c>
      <c r="K39" s="8" t="str">
        <f>IF(VLOOKUP(J39,'Operations Input'!$A$6:$B$1631,2,1)=VLOOKUP(J38,'Operations Input'!$A$6:$B$1631,2,1)," ",VLOOKUP(J39,'Operations Input'!$A$6:$B$1631,2,1))</f>
        <v> </v>
      </c>
      <c r="L39" s="8"/>
      <c r="M39" s="7">
        <f t="shared" si="9"/>
        <v>40293.29178824511</v>
      </c>
      <c r="N39" s="8" t="str">
        <f>IF(VLOOKUP(M39,'Operations Input'!$A$6:$B$1631,2,1)=VLOOKUP(M38,'Operations Input'!$A$6:$B$1631,2,1)," ",VLOOKUP(M39,'Operations Input'!$A$6:$B$1631,2,1))</f>
        <v> </v>
      </c>
      <c r="O39" s="16"/>
    </row>
    <row r="40" spans="1:15" ht="15">
      <c r="A40" s="7">
        <f t="shared" si="5"/>
        <v>40289.33347228012</v>
      </c>
      <c r="B40" s="8" t="str">
        <f>IF(VLOOKUP(A40,'Operations Input'!$A$6:$B$1631,2,1)=VLOOKUP(A39,'Operations Input'!$A$6:$B$1631,2,1)," ",VLOOKUP(A40,'Operations Input'!$A$6:$B$1631,2,1))</f>
        <v> </v>
      </c>
      <c r="C40" s="8"/>
      <c r="D40" s="7">
        <f t="shared" si="6"/>
        <v>40290.33347228012</v>
      </c>
      <c r="E40" s="8" t="str">
        <f>IF(VLOOKUP(D40,'Operations Input'!$A$6:$B$1631,2,1)=VLOOKUP(D39,'Operations Input'!$A$6:$B$1631,2,1)," ",VLOOKUP(D40,'Operations Input'!$A$6:$B$1631,2,1))</f>
        <v>P/U Riser brush assy</v>
      </c>
      <c r="F40" s="8"/>
      <c r="G40" s="7">
        <f t="shared" si="7"/>
        <v>40291.33347228012</v>
      </c>
      <c r="H40" s="8" t="str">
        <f>IF(VLOOKUP(G40,'Operations Input'!$A$6:$B$1631,2,1)=VLOOKUP(G39,'Operations Input'!$A$6:$B$1631,2,1)," ",VLOOKUP(G40,'Operations Input'!$A$6:$B$1631,2,1))</f>
        <v> </v>
      </c>
      <c r="I40" s="8"/>
      <c r="J40" s="7">
        <f t="shared" si="8"/>
        <v>40292.33347228012</v>
      </c>
      <c r="K40" s="8" t="str">
        <f>IF(VLOOKUP(J40,'Operations Input'!$A$6:$B$1631,2,1)=VLOOKUP(J39,'Operations Input'!$A$6:$B$1631,2,1)," ",VLOOKUP(J40,'Operations Input'!$A$6:$B$1631,2,1))</f>
        <v> </v>
      </c>
      <c r="L40" s="8"/>
      <c r="M40" s="7">
        <f t="shared" si="9"/>
        <v>40293.33347228012</v>
      </c>
      <c r="N40" s="8" t="str">
        <f>IF(VLOOKUP(M40,'Operations Input'!$A$6:$B$1631,2,1)=VLOOKUP(M39,'Operations Input'!$A$6:$B$1631,2,1)," ",VLOOKUP(M40,'Operations Input'!$A$6:$B$1631,2,1))</f>
        <v> </v>
      </c>
      <c r="O40" s="16"/>
    </row>
    <row r="41" spans="1:15" ht="15">
      <c r="A41" s="7">
        <f t="shared" si="5"/>
        <v>40289.37515631514</v>
      </c>
      <c r="B41" s="8" t="str">
        <f>IF(VLOOKUP(A41,'Operations Input'!$A$6:$B$1631,2,1)=VLOOKUP(A40,'Operations Input'!$A$6:$B$1631,2,1)," ",VLOOKUP(A41,'Operations Input'!$A$6:$B$1631,2,1))</f>
        <v>Pressure test plug. POOH ~ 1400 ft </v>
      </c>
      <c r="C41" s="8"/>
      <c r="D41" s="7">
        <f t="shared" si="6"/>
        <v>40290.37515631514</v>
      </c>
      <c r="E41" s="8" t="str">
        <f>IF(VLOOKUP(D41,'Operations Input'!$A$6:$B$1631,2,1)=VLOOKUP(D40,'Operations Input'!$A$6:$B$1631,2,1)," ",VLOOKUP(D41,'Operations Input'!$A$6:$B$1631,2,1))</f>
        <v>RU to handle riser, Unlatch riser, move to 50 ft from wellhead</v>
      </c>
      <c r="F41" s="8"/>
      <c r="G41" s="7">
        <f t="shared" si="7"/>
        <v>40291.37515631514</v>
      </c>
      <c r="H41" s="8" t="str">
        <f>IF(VLOOKUP(G41,'Operations Input'!$A$6:$B$1631,2,1)=VLOOKUP(G40,'Operations Input'!$A$6:$B$1631,2,1)," ",VLOOKUP(G41,'Operations Input'!$A$6:$B$1631,2,1))</f>
        <v> </v>
      </c>
      <c r="I41" s="8"/>
      <c r="J41" s="7">
        <f t="shared" si="8"/>
        <v>40292.37515631514</v>
      </c>
      <c r="K41" s="8" t="str">
        <f>IF(VLOOKUP(J41,'Operations Input'!$A$6:$B$1631,2,1)=VLOOKUP(J40,'Operations Input'!$A$6:$B$1631,2,1)," ",VLOOKUP(J41,'Operations Input'!$A$6:$B$1631,2,1))</f>
        <v> </v>
      </c>
      <c r="L41" s="8"/>
      <c r="M41" s="7">
        <f t="shared" si="9"/>
        <v>40293.37515631514</v>
      </c>
      <c r="N41" s="8" t="str">
        <f>IF(VLOOKUP(M41,'Operations Input'!$A$6:$B$1631,2,1)=VLOOKUP(M40,'Operations Input'!$A$6:$B$1631,2,1)," ",VLOOKUP(M41,'Operations Input'!$A$6:$B$1631,2,1))</f>
        <v> </v>
      </c>
      <c r="O41" s="16"/>
    </row>
    <row r="42" spans="1:15" ht="15">
      <c r="A42" s="7">
        <f t="shared" si="5"/>
        <v>40289.41684035015</v>
      </c>
      <c r="B42" s="8" t="str">
        <f>IF(VLOOKUP(A42,'Operations Input'!$A$6:$B$1631,2,1)=VLOOKUP(A41,'Operations Input'!$A$6:$B$1631,2,1)," ",VLOOKUP(A42,'Operations Input'!$A$6:$B$1631,2,1))</f>
        <v> </v>
      </c>
      <c r="C42" s="8"/>
      <c r="D42" s="7">
        <f t="shared" si="6"/>
        <v>40290.41684035015</v>
      </c>
      <c r="E42" s="8" t="str">
        <f>IF(VLOOKUP(D42,'Operations Input'!$A$6:$B$1631,2,1)=VLOOKUP(D41,'Operations Input'!$A$6:$B$1631,2,1)," ",VLOOKUP(D42,'Operations Input'!$A$6:$B$1631,2,1))</f>
        <v> </v>
      </c>
      <c r="F42" s="8"/>
      <c r="G42" s="7">
        <f t="shared" si="7"/>
        <v>40291.41684035015</v>
      </c>
      <c r="H42" s="8" t="str">
        <f>IF(VLOOKUP(G42,'Operations Input'!$A$6:$B$1631,2,1)=VLOOKUP(G41,'Operations Input'!$A$6:$B$1631,2,1)," ",VLOOKUP(G42,'Operations Input'!$A$6:$B$1631,2,1))</f>
        <v> </v>
      </c>
      <c r="I42" s="8"/>
      <c r="J42" s="7">
        <f t="shared" si="8"/>
        <v>40292.41684035015</v>
      </c>
      <c r="K42" s="8" t="str">
        <f>IF(VLOOKUP(J42,'Operations Input'!$A$6:$B$1631,2,1)=VLOOKUP(J41,'Operations Input'!$A$6:$B$1631,2,1)," ",VLOOKUP(J42,'Operations Input'!$A$6:$B$1631,2,1))</f>
        <v> </v>
      </c>
      <c r="L42" s="8"/>
      <c r="M42" s="7">
        <f t="shared" si="9"/>
        <v>40293.41684035015</v>
      </c>
      <c r="N42" s="8" t="str">
        <f>IF(VLOOKUP(M42,'Operations Input'!$A$6:$B$1631,2,1)=VLOOKUP(M41,'Operations Input'!$A$6:$B$1631,2,1)," ",VLOOKUP(M42,'Operations Input'!$A$6:$B$1631,2,1))</f>
        <v> </v>
      </c>
      <c r="O42" s="16"/>
    </row>
    <row r="43" spans="1:15" ht="15">
      <c r="A43" s="7">
        <f t="shared" si="5"/>
        <v>40289.45852438517</v>
      </c>
      <c r="B43" s="8" t="str">
        <f>IF(VLOOKUP(A43,'Operations Input'!$A$6:$B$1631,2,1)=VLOOKUP(A42,'Operations Input'!$A$6:$B$1631,2,1)," ",VLOOKUP(A43,'Operations Input'!$A$6:$B$1631,2,1))</f>
        <v>POOH &amp; LD setting tool</v>
      </c>
      <c r="C43" s="8"/>
      <c r="D43" s="7">
        <f t="shared" si="6"/>
        <v>40290.45852438517</v>
      </c>
      <c r="E43" s="8" t="str">
        <f>IF(VLOOKUP(D43,'Operations Input'!$A$6:$B$1631,2,1)=VLOOKUP(D42,'Operations Input'!$A$6:$B$1631,2,1)," ",VLOOKUP(D43,'Operations Input'!$A$6:$B$1631,2,1))</f>
        <v> </v>
      </c>
      <c r="F43" s="8"/>
      <c r="G43" s="7">
        <f t="shared" si="7"/>
        <v>40291.45852438517</v>
      </c>
      <c r="H43" s="8" t="str">
        <f>IF(VLOOKUP(G43,'Operations Input'!$A$6:$B$1631,2,1)=VLOOKUP(G42,'Operations Input'!$A$6:$B$1631,2,1)," ",VLOOKUP(G43,'Operations Input'!$A$6:$B$1631,2,1))</f>
        <v> </v>
      </c>
      <c r="I43" s="8"/>
      <c r="J43" s="7">
        <f t="shared" si="8"/>
        <v>40292.45852438517</v>
      </c>
      <c r="K43" s="8" t="str">
        <f>IF(VLOOKUP(J43,'Operations Input'!$A$6:$B$1631,2,1)=VLOOKUP(J42,'Operations Input'!$A$6:$B$1631,2,1)," ",VLOOKUP(J43,'Operations Input'!$A$6:$B$1631,2,1))</f>
        <v> </v>
      </c>
      <c r="L43" s="8"/>
      <c r="M43" s="7">
        <f t="shared" si="9"/>
        <v>40293.45852438517</v>
      </c>
      <c r="N43" s="8" t="str">
        <f>IF(VLOOKUP(M43,'Operations Input'!$A$6:$B$1631,2,1)=VLOOKUP(M42,'Operations Input'!$A$6:$B$1631,2,1)," ",VLOOKUP(M43,'Operations Input'!$A$6:$B$1631,2,1))</f>
        <v> </v>
      </c>
      <c r="O43" s="16"/>
    </row>
    <row r="44" spans="1:15" ht="15">
      <c r="A44" s="7">
        <f t="shared" si="5"/>
        <v>40289.500208420184</v>
      </c>
      <c r="B44" s="8" t="str">
        <f>IF(VLOOKUP(A44,'Operations Input'!$A$6:$B$1631,2,1)=VLOOKUP(A43,'Operations Input'!$A$6:$B$1631,2,1)," ",VLOOKUP(A44,'Operations Input'!$A$6:$B$1631,2,1))</f>
        <v> </v>
      </c>
      <c r="C44" s="8"/>
      <c r="D44" s="7">
        <f t="shared" si="6"/>
        <v>40290.500208420184</v>
      </c>
      <c r="E44" s="8" t="str">
        <f>IF(VLOOKUP(D44,'Operations Input'!$A$6:$B$1631,2,1)=VLOOKUP(D43,'Operations Input'!$A$6:$B$1631,2,1)," ",VLOOKUP(D44,'Operations Input'!$A$6:$B$1631,2,1))</f>
        <v> </v>
      </c>
      <c r="F44" s="8"/>
      <c r="G44" s="7">
        <f t="shared" si="7"/>
        <v>40291.500208420184</v>
      </c>
      <c r="H44" s="8" t="str">
        <f>IF(VLOOKUP(G44,'Operations Input'!$A$6:$B$1631,2,1)=VLOOKUP(G43,'Operations Input'!$A$6:$B$1631,2,1)," ",VLOOKUP(G44,'Operations Input'!$A$6:$B$1631,2,1))</f>
        <v> </v>
      </c>
      <c r="I44" s="8"/>
      <c r="J44" s="7">
        <f t="shared" si="8"/>
        <v>40292.500208420184</v>
      </c>
      <c r="K44" s="8" t="str">
        <f>IF(VLOOKUP(J44,'Operations Input'!$A$6:$B$1631,2,1)=VLOOKUP(J43,'Operations Input'!$A$6:$B$1631,2,1)," ",VLOOKUP(J44,'Operations Input'!$A$6:$B$1631,2,1))</f>
        <v> </v>
      </c>
      <c r="L44" s="8"/>
      <c r="M44" s="7">
        <f t="shared" si="9"/>
        <v>40293.500208420184</v>
      </c>
      <c r="N44" s="8" t="str">
        <f>IF(VLOOKUP(M44,'Operations Input'!$A$6:$B$1631,2,1)=VLOOKUP(M43,'Operations Input'!$A$6:$B$1631,2,1)," ",VLOOKUP(M44,'Operations Input'!$A$6:$B$1631,2,1))</f>
        <v> </v>
      </c>
      <c r="O44" s="16"/>
    </row>
    <row r="45" spans="1:15" ht="15">
      <c r="A45" s="7">
        <f t="shared" si="5"/>
        <v>40289.5418924552</v>
      </c>
      <c r="B45" s="8" t="str">
        <f>IF(VLOOKUP(A45,'Operations Input'!$A$6:$B$1631,2,1)=VLOOKUP(A44,'Operations Input'!$A$6:$B$1631,2,1)," ",VLOOKUP(A45,'Operations Input'!$A$6:$B$1631,2,1))</f>
        <v> </v>
      </c>
      <c r="C45" s="8"/>
      <c r="D45" s="7">
        <f t="shared" si="6"/>
        <v>40290.5418924552</v>
      </c>
      <c r="E45" s="8" t="str">
        <f>IF(VLOOKUP(D45,'Operations Input'!$A$6:$B$1631,2,1)=VLOOKUP(D44,'Operations Input'!$A$6:$B$1631,2,1)," ",VLOOKUP(D45,'Operations Input'!$A$6:$B$1631,2,1))</f>
        <v> </v>
      </c>
      <c r="F45" s="8"/>
      <c r="G45" s="7">
        <f t="shared" si="7"/>
        <v>40291.5418924552</v>
      </c>
      <c r="H45" s="8" t="str">
        <f>IF(VLOOKUP(G45,'Operations Input'!$A$6:$B$1631,2,1)=VLOOKUP(G44,'Operations Input'!$A$6:$B$1631,2,1)," ",VLOOKUP(G45,'Operations Input'!$A$6:$B$1631,2,1))</f>
        <v> </v>
      </c>
      <c r="I45" s="8"/>
      <c r="J45" s="7">
        <f t="shared" si="8"/>
        <v>40292.5418924552</v>
      </c>
      <c r="K45" s="8" t="str">
        <f>IF(VLOOKUP(J45,'Operations Input'!$A$6:$B$1631,2,1)=VLOOKUP(J44,'Operations Input'!$A$6:$B$1631,2,1)," ",VLOOKUP(J45,'Operations Input'!$A$6:$B$1631,2,1))</f>
        <v> </v>
      </c>
      <c r="L45" s="8"/>
      <c r="M45" s="7">
        <f t="shared" si="9"/>
        <v>40293.5418924552</v>
      </c>
      <c r="N45" s="8" t="str">
        <f>IF(VLOOKUP(M45,'Operations Input'!$A$6:$B$1631,2,1)=VLOOKUP(M44,'Operations Input'!$A$6:$B$1631,2,1)," ",VLOOKUP(M45,'Operations Input'!$A$6:$B$1631,2,1))</f>
        <v> </v>
      </c>
      <c r="O45" s="16"/>
    </row>
    <row r="46" spans="1:15" ht="15">
      <c r="A46" s="7">
        <f t="shared" si="5"/>
        <v>40289.583576490215</v>
      </c>
      <c r="B46" s="8" t="str">
        <f>IF(VLOOKUP(A46,'Operations Input'!$A$6:$B$1631,2,1)=VLOOKUP(A45,'Operations Input'!$A$6:$B$1631,2,1)," ",VLOOKUP(A46,'Operations Input'!$A$6:$B$1631,2,1))</f>
        <v> </v>
      </c>
      <c r="C46" s="8"/>
      <c r="D46" s="7">
        <f t="shared" si="6"/>
        <v>40290.583576490215</v>
      </c>
      <c r="E46" s="8" t="str">
        <f>IF(VLOOKUP(D46,'Operations Input'!$A$6:$B$1631,2,1)=VLOOKUP(D45,'Operations Input'!$A$6:$B$1631,2,1)," ",VLOOKUP(D46,'Operations Input'!$A$6:$B$1631,2,1))</f>
        <v> </v>
      </c>
      <c r="F46" s="8"/>
      <c r="G46" s="7">
        <f t="shared" si="7"/>
        <v>40291.583576490215</v>
      </c>
      <c r="H46" s="8" t="str">
        <f>IF(VLOOKUP(G46,'Operations Input'!$A$6:$B$1631,2,1)=VLOOKUP(G45,'Operations Input'!$A$6:$B$1631,2,1)," ",VLOOKUP(G46,'Operations Input'!$A$6:$B$1631,2,1))</f>
        <v> </v>
      </c>
      <c r="I46" s="8"/>
      <c r="J46" s="7">
        <f t="shared" si="8"/>
        <v>40292.583576490215</v>
      </c>
      <c r="K46" s="8" t="str">
        <f>IF(VLOOKUP(J46,'Operations Input'!$A$6:$B$1631,2,1)=VLOOKUP(J45,'Operations Input'!$A$6:$B$1631,2,1)," ",VLOOKUP(J46,'Operations Input'!$A$6:$B$1631,2,1))</f>
        <v> </v>
      </c>
      <c r="L46" s="8"/>
      <c r="M46" s="7">
        <f t="shared" si="9"/>
        <v>40293.583576490215</v>
      </c>
      <c r="N46" s="8" t="str">
        <f>IF(VLOOKUP(M46,'Operations Input'!$A$6:$B$1631,2,1)=VLOOKUP(M45,'Operations Input'!$A$6:$B$1631,2,1)," ",VLOOKUP(M46,'Operations Input'!$A$6:$B$1631,2,1))</f>
        <v> </v>
      </c>
      <c r="O46" s="16"/>
    </row>
    <row r="47" spans="1:15" ht="15">
      <c r="A47" s="7">
        <f t="shared" si="5"/>
        <v>40289.62526052523</v>
      </c>
      <c r="B47" s="8" t="str">
        <f>IF(VLOOKUP(A47,'Operations Input'!$A$6:$B$1631,2,1)=VLOOKUP(A46,'Operations Input'!$A$6:$B$1631,2,1)," ",VLOOKUP(A47,'Operations Input'!$A$6:$B$1631,2,1))</f>
        <v> </v>
      </c>
      <c r="C47" s="8"/>
      <c r="D47" s="7">
        <f t="shared" si="6"/>
        <v>40290.62526052523</v>
      </c>
      <c r="E47" s="8" t="str">
        <f>IF(VLOOKUP(D47,'Operations Input'!$A$6:$B$1631,2,1)=VLOOKUP(D46,'Operations Input'!$A$6:$B$1631,2,1)," ",VLOOKUP(D47,'Operations Input'!$A$6:$B$1631,2,1))</f>
        <v> </v>
      </c>
      <c r="F47" s="8"/>
      <c r="G47" s="7">
        <f t="shared" si="7"/>
        <v>40291.62526052523</v>
      </c>
      <c r="H47" s="8" t="str">
        <f>IF(VLOOKUP(G47,'Operations Input'!$A$6:$B$1631,2,1)=VLOOKUP(G46,'Operations Input'!$A$6:$B$1631,2,1)," ",VLOOKUP(G47,'Operations Input'!$A$6:$B$1631,2,1))</f>
        <v>RD riser handling equipment.  LD diverter running tool. </v>
      </c>
      <c r="I47" s="8"/>
      <c r="J47" s="7">
        <f t="shared" si="8"/>
        <v>40292.62526052523</v>
      </c>
      <c r="K47" s="8" t="str">
        <f>IF(VLOOKUP(J47,'Operations Input'!$A$6:$B$1631,2,1)=VLOOKUP(J46,'Operations Input'!$A$6:$B$1631,2,1)," ",VLOOKUP(J47,'Operations Input'!$A$6:$B$1631,2,1))</f>
        <v> </v>
      </c>
      <c r="L47" s="8"/>
      <c r="M47" s="7">
        <f t="shared" si="9"/>
        <v>40293.62526052523</v>
      </c>
      <c r="N47" s="8" t="str">
        <f>IF(VLOOKUP(M47,'Operations Input'!$A$6:$B$1631,2,1)=VLOOKUP(M46,'Operations Input'!$A$6:$B$1631,2,1)," ",VLOOKUP(M47,'Operations Input'!$A$6:$B$1631,2,1))</f>
        <v> </v>
      </c>
      <c r="O47" s="16"/>
    </row>
    <row r="48" spans="1:15" ht="15">
      <c r="A48" s="7">
        <f t="shared" si="5"/>
        <v>40289.666944560246</v>
      </c>
      <c r="B48" s="8" t="str">
        <f>IF(VLOOKUP(A48,'Operations Input'!$A$6:$B$1631,2,1)=VLOOKUP(A47,'Operations Input'!$A$6:$B$1631,2,1)," ",VLOOKUP(A48,'Operations Input'!$A$6:$B$1631,2,1))</f>
        <v> </v>
      </c>
      <c r="C48" s="8"/>
      <c r="D48" s="7">
        <f t="shared" si="6"/>
        <v>40290.666944560246</v>
      </c>
      <c r="E48" s="8" t="str">
        <f>IF(VLOOKUP(D48,'Operations Input'!$A$6:$B$1631,2,1)=VLOOKUP(D47,'Operations Input'!$A$6:$B$1631,2,1)," ",VLOOKUP(D48,'Operations Input'!$A$6:$B$1631,2,1))</f>
        <v> </v>
      </c>
      <c r="F48" s="8"/>
      <c r="G48" s="7">
        <f t="shared" si="7"/>
        <v>40291.666944560246</v>
      </c>
      <c r="H48" s="8" t="str">
        <f>IF(VLOOKUP(G48,'Operations Input'!$A$6:$B$1631,2,1)=VLOOKUP(G47,'Operations Input'!$A$6:$B$1631,2,1)," ",VLOOKUP(G48,'Operations Input'!$A$6:$B$1631,2,1))</f>
        <v> </v>
      </c>
      <c r="I48" s="8"/>
      <c r="J48" s="7">
        <f t="shared" si="8"/>
        <v>40292.666944560246</v>
      </c>
      <c r="K48" s="8" t="str">
        <f>IF(VLOOKUP(J48,'Operations Input'!$A$6:$B$1631,2,1)=VLOOKUP(J47,'Operations Input'!$A$6:$B$1631,2,1)," ",VLOOKUP(J48,'Operations Input'!$A$6:$B$1631,2,1))</f>
        <v> </v>
      </c>
      <c r="L48" s="8"/>
      <c r="M48" s="7">
        <f t="shared" si="9"/>
        <v>40293.666944560246</v>
      </c>
      <c r="N48" s="8" t="str">
        <f>IF(VLOOKUP(M48,'Operations Input'!$A$6:$B$1631,2,1)=VLOOKUP(M47,'Operations Input'!$A$6:$B$1631,2,1)," ",VLOOKUP(M48,'Operations Input'!$A$6:$B$1631,2,1))</f>
        <v> </v>
      </c>
      <c r="O48" s="16"/>
    </row>
    <row r="49" spans="1:15" ht="15">
      <c r="A49" s="7">
        <f t="shared" si="5"/>
        <v>40289.70862859526</v>
      </c>
      <c r="B49" s="8" t="str">
        <f>IF(VLOOKUP(A49,'Operations Input'!$A$6:$B$1631,2,1)=VLOOKUP(A48,'Operations Input'!$A$6:$B$1631,2,1)," ",VLOOKUP(A49,'Operations Input'!$A$6:$B$1631,2,1))</f>
        <v> </v>
      </c>
      <c r="C49" s="8"/>
      <c r="D49" s="7">
        <f t="shared" si="6"/>
        <v>40290.70862859526</v>
      </c>
      <c r="E49" s="8" t="str">
        <f>IF(VLOOKUP(D49,'Operations Input'!$A$6:$B$1631,2,1)=VLOOKUP(D48,'Operations Input'!$A$6:$B$1631,2,1)," ",VLOOKUP(D49,'Operations Input'!$A$6:$B$1631,2,1))</f>
        <v> </v>
      </c>
      <c r="F49" s="8"/>
      <c r="G49" s="7">
        <f t="shared" si="7"/>
        <v>40291.70862859526</v>
      </c>
      <c r="H49" s="8" t="str">
        <f>IF(VLOOKUP(G49,'Operations Input'!$A$6:$B$1631,2,1)=VLOOKUP(G48,'Operations Input'!$A$6:$B$1631,2,1)," ",VLOOKUP(G49,'Operations Input'!$A$6:$B$1631,2,1))</f>
        <v> </v>
      </c>
      <c r="I49" s="8"/>
      <c r="J49" s="7">
        <f t="shared" si="8"/>
        <v>40292.70862859526</v>
      </c>
      <c r="K49" s="8" t="str">
        <f>IF(VLOOKUP(J49,'Operations Input'!$A$6:$B$1631,2,1)=VLOOKUP(J48,'Operations Input'!$A$6:$B$1631,2,1)," ",VLOOKUP(J49,'Operations Input'!$A$6:$B$1631,2,1))</f>
        <v> </v>
      </c>
      <c r="L49" s="8"/>
      <c r="M49" s="7">
        <f t="shared" si="9"/>
        <v>40293.70862859526</v>
      </c>
      <c r="N49" s="8" t="str">
        <f>IF(VLOOKUP(M49,'Operations Input'!$A$6:$B$1631,2,1)=VLOOKUP(M48,'Operations Input'!$A$6:$B$1631,2,1)," ",VLOOKUP(M49,'Operations Input'!$A$6:$B$1631,2,1))</f>
        <v> </v>
      </c>
      <c r="O49" s="16"/>
    </row>
    <row r="50" spans="1:15" ht="15">
      <c r="A50" s="7">
        <f t="shared" si="5"/>
        <v>40289.750312630276</v>
      </c>
      <c r="B50" s="8" t="str">
        <f>IF(VLOOKUP(A50,'Operations Input'!$A$6:$B$1631,2,1)=VLOOKUP(A49,'Operations Input'!$A$6:$B$1631,2,1)," ",VLOOKUP(A50,'Operations Input'!$A$6:$B$1631,2,1))</f>
        <v> </v>
      </c>
      <c r="C50" s="8"/>
      <c r="D50" s="7">
        <f t="shared" si="6"/>
        <v>40290.750312630276</v>
      </c>
      <c r="E50" s="8" t="str">
        <f>IF(VLOOKUP(D50,'Operations Input'!$A$6:$B$1631,2,1)=VLOOKUP(D49,'Operations Input'!$A$6:$B$1631,2,1)," ",VLOOKUP(D50,'Operations Input'!$A$6:$B$1631,2,1))</f>
        <v> </v>
      </c>
      <c r="F50" s="8"/>
      <c r="G50" s="7">
        <f t="shared" si="7"/>
        <v>40291.750312630276</v>
      </c>
      <c r="H50" s="8" t="str">
        <f>IF(VLOOKUP(G50,'Operations Input'!$A$6:$B$1631,2,1)=VLOOKUP(G49,'Operations Input'!$A$6:$B$1631,2,1)," ",VLOOKUP(G50,'Operations Input'!$A$6:$B$1631,2,1))</f>
        <v> </v>
      </c>
      <c r="I50" s="8"/>
      <c r="J50" s="7">
        <f t="shared" si="8"/>
        <v>40292.750312630276</v>
      </c>
      <c r="K50" s="8" t="str">
        <f>IF(VLOOKUP(J50,'Operations Input'!$A$6:$B$1631,2,1)=VLOOKUP(J49,'Operations Input'!$A$6:$B$1631,2,1)," ",VLOOKUP(J50,'Operations Input'!$A$6:$B$1631,2,1))</f>
        <v> </v>
      </c>
      <c r="L50" s="8"/>
      <c r="M50" s="7">
        <f t="shared" si="9"/>
        <v>40293.750312630276</v>
      </c>
      <c r="N50" s="8" t="str">
        <f>IF(VLOOKUP(M50,'Operations Input'!$A$6:$B$1631,2,1)=VLOOKUP(M49,'Operations Input'!$A$6:$B$1631,2,1)," ",VLOOKUP(M50,'Operations Input'!$A$6:$B$1631,2,1))</f>
        <v> </v>
      </c>
      <c r="O50" s="16"/>
    </row>
    <row r="51" spans="1:15" ht="15">
      <c r="A51" s="7">
        <f t="shared" si="5"/>
        <v>40289.79199666529</v>
      </c>
      <c r="B51" s="8" t="str">
        <f>IF(VLOOKUP(A51,'Operations Input'!$A$6:$B$1631,2,1)=VLOOKUP(A50,'Operations Input'!$A$6:$B$1631,2,1)," ",VLOOKUP(A51,'Operations Input'!$A$6:$B$1631,2,1))</f>
        <v>Safety meeting on R/U Wireline &amp; P/U Tools</v>
      </c>
      <c r="C51" s="8"/>
      <c r="D51" s="7">
        <f t="shared" si="6"/>
        <v>40290.79199666529</v>
      </c>
      <c r="E51" s="8" t="str">
        <f>IF(VLOOKUP(D51,'Operations Input'!$A$6:$B$1631,2,1)=VLOOKUP(D50,'Operations Input'!$A$6:$B$1631,2,1)," ",VLOOKUP(D51,'Operations Input'!$A$6:$B$1631,2,1))</f>
        <v>Pull BOP &amp; Riser</v>
      </c>
      <c r="F51" s="8"/>
      <c r="G51" s="7">
        <f t="shared" si="7"/>
        <v>40291.79199666529</v>
      </c>
      <c r="H51" s="8" t="str">
        <f>IF(VLOOKUP(G51,'Operations Input'!$A$6:$B$1631,2,1)=VLOOKUP(G50,'Operations Input'!$A$6:$B$1631,2,1)," ",VLOOKUP(G51,'Operations Input'!$A$6:$B$1631,2,1))</f>
        <v> </v>
      </c>
      <c r="I51" s="8"/>
      <c r="J51" s="7">
        <f t="shared" si="8"/>
        <v>40292.79199666529</v>
      </c>
      <c r="K51" s="8" t="str">
        <f>IF(VLOOKUP(J51,'Operations Input'!$A$6:$B$1631,2,1)=VLOOKUP(J50,'Operations Input'!$A$6:$B$1631,2,1)," ",VLOOKUP(J51,'Operations Input'!$A$6:$B$1631,2,1))</f>
        <v> </v>
      </c>
      <c r="L51" s="8"/>
      <c r="M51" s="7">
        <f t="shared" si="9"/>
        <v>40293.79199666529</v>
      </c>
      <c r="N51" s="8" t="str">
        <f>IF(VLOOKUP(M51,'Operations Input'!$A$6:$B$1631,2,1)=VLOOKUP(M50,'Operations Input'!$A$6:$B$1631,2,1)," ",VLOOKUP(M51,'Operations Input'!$A$6:$B$1631,2,1))</f>
        <v> </v>
      </c>
      <c r="O51" s="16"/>
    </row>
    <row r="52" spans="1:15" ht="15">
      <c r="A52" s="7">
        <f t="shared" si="5"/>
        <v>40289.83368070031</v>
      </c>
      <c r="B52" s="8" t="str">
        <f>IF(VLOOKUP(A52,'Operations Input'!$A$6:$B$1631,2,1)=VLOOKUP(A51,'Operations Input'!$A$6:$B$1631,2,1)," ",VLOOKUP(A52,'Operations Input'!$A$6:$B$1631,2,1))</f>
        <v>R/U Schlumberger Wireline </v>
      </c>
      <c r="C52" s="8"/>
      <c r="D52" s="7">
        <f t="shared" si="6"/>
        <v>40290.83368070031</v>
      </c>
      <c r="E52" s="8" t="str">
        <f>IF(VLOOKUP(D52,'Operations Input'!$A$6:$B$1631,2,1)=VLOOKUP(D51,'Operations Input'!$A$6:$B$1631,2,1)," ",VLOOKUP(D52,'Operations Input'!$A$6:$B$1631,2,1))</f>
        <v> </v>
      </c>
      <c r="F52" s="8"/>
      <c r="G52" s="7">
        <f t="shared" si="7"/>
        <v>40291.83368070031</v>
      </c>
      <c r="H52" s="8" t="str">
        <f>IF(VLOOKUP(G52,'Operations Input'!$A$6:$B$1631,2,1)=VLOOKUP(G51,'Operations Input'!$A$6:$B$1631,2,1)," ",VLOOKUP(G52,'Operations Input'!$A$6:$B$1631,2,1))</f>
        <v> </v>
      </c>
      <c r="I52" s="8"/>
      <c r="J52" s="7">
        <f t="shared" si="8"/>
        <v>40292.83368070031</v>
      </c>
      <c r="K52" s="8" t="str">
        <f>IF(VLOOKUP(J52,'Operations Input'!$A$6:$B$1631,2,1)=VLOOKUP(J51,'Operations Input'!$A$6:$B$1631,2,1)," ",VLOOKUP(J52,'Operations Input'!$A$6:$B$1631,2,1))</f>
        <v> </v>
      </c>
      <c r="L52" s="8"/>
      <c r="M52" s="7">
        <f t="shared" si="9"/>
        <v>40293.83368070031</v>
      </c>
      <c r="N52" s="8" t="str">
        <f>IF(VLOOKUP(M52,'Operations Input'!$A$6:$B$1631,2,1)=VLOOKUP(M51,'Operations Input'!$A$6:$B$1631,2,1)," ",VLOOKUP(M52,'Operations Input'!$A$6:$B$1631,2,1))</f>
        <v> </v>
      </c>
      <c r="O52" s="16"/>
    </row>
    <row r="53" spans="1:15" ht="15">
      <c r="A53" s="7">
        <f t="shared" si="5"/>
        <v>40289.87536473532</v>
      </c>
      <c r="B53" s="8" t="str">
        <f>IF(VLOOKUP(A53,'Operations Input'!$A$6:$B$1631,2,1)=VLOOKUP(A52,'Operations Input'!$A$6:$B$1631,2,1)," ",VLOOKUP(A53,'Operations Input'!$A$6:$B$1631,2,1))</f>
        <v>Descent # 1 CBL</v>
      </c>
      <c r="C53" s="8"/>
      <c r="D53" s="7">
        <f t="shared" si="6"/>
        <v>40290.87536473532</v>
      </c>
      <c r="E53" s="8" t="str">
        <f>IF(VLOOKUP(D53,'Operations Input'!$A$6:$B$1631,2,1)=VLOOKUP(D52,'Operations Input'!$A$6:$B$1631,2,1)," ",VLOOKUP(D53,'Operations Input'!$A$6:$B$1631,2,1))</f>
        <v> </v>
      </c>
      <c r="F53" s="8"/>
      <c r="G53" s="7">
        <f t="shared" si="7"/>
        <v>40291.87536473532</v>
      </c>
      <c r="H53" s="8" t="str">
        <f>IF(VLOOKUP(G53,'Operations Input'!$A$6:$B$1631,2,1)=VLOOKUP(G52,'Operations Input'!$A$6:$B$1631,2,1)," ",VLOOKUP(G53,'Operations Input'!$A$6:$B$1631,2,1))</f>
        <v>Clean Mud System on rig</v>
      </c>
      <c r="I53" s="8"/>
      <c r="J53" s="7">
        <f t="shared" si="8"/>
        <v>40292.87536473532</v>
      </c>
      <c r="K53" s="8" t="str">
        <f>IF(VLOOKUP(J53,'Operations Input'!$A$6:$B$1631,2,1)=VLOOKUP(J52,'Operations Input'!$A$6:$B$1631,2,1)," ",VLOOKUP(J53,'Operations Input'!$A$6:$B$1631,2,1))</f>
        <v> </v>
      </c>
      <c r="L53" s="8"/>
      <c r="M53" s="7">
        <f t="shared" si="9"/>
        <v>40293.87536473532</v>
      </c>
      <c r="N53" s="8" t="str">
        <f>IF(VLOOKUP(M53,'Operations Input'!$A$6:$B$1631,2,1)=VLOOKUP(M52,'Operations Input'!$A$6:$B$1631,2,1)," ",VLOOKUP(M53,'Operations Input'!$A$6:$B$1631,2,1))</f>
        <v> </v>
      </c>
      <c r="O53" s="16"/>
    </row>
    <row r="54" spans="1:15" ht="15">
      <c r="A54" s="7">
        <f t="shared" si="5"/>
        <v>40289.91704877034</v>
      </c>
      <c r="B54" s="8" t="str">
        <f>IF(VLOOKUP(A54,'Operations Input'!$A$6:$B$1631,2,1)=VLOOKUP(A53,'Operations Input'!$A$6:$B$1631,2,1)," ",VLOOKUP(A54,'Operations Input'!$A$6:$B$1631,2,1))</f>
        <v> </v>
      </c>
      <c r="C54" s="8"/>
      <c r="D54" s="7">
        <f t="shared" si="6"/>
        <v>40290.91704877034</v>
      </c>
      <c r="E54" s="8" t="str">
        <f>IF(VLOOKUP(D54,'Operations Input'!$A$6:$B$1631,2,1)=VLOOKUP(D53,'Operations Input'!$A$6:$B$1631,2,1)," ",VLOOKUP(D54,'Operations Input'!$A$6:$B$1631,2,1))</f>
        <v> </v>
      </c>
      <c r="F54" s="8"/>
      <c r="G54" s="7">
        <f t="shared" si="7"/>
        <v>40291.91704877034</v>
      </c>
      <c r="H54" s="8" t="str">
        <f>IF(VLOOKUP(G54,'Operations Input'!$A$6:$B$1631,2,1)=VLOOKUP(G53,'Operations Input'!$A$6:$B$1631,2,1)," ",VLOOKUP(G54,'Operations Input'!$A$6:$B$1631,2,1))</f>
        <v> </v>
      </c>
      <c r="I54" s="8"/>
      <c r="J54" s="7">
        <f t="shared" si="8"/>
        <v>40292.91704877034</v>
      </c>
      <c r="K54" s="8" t="str">
        <f>IF(VLOOKUP(J54,'Operations Input'!$A$6:$B$1631,2,1)=VLOOKUP(J53,'Operations Input'!$A$6:$B$1631,2,1)," ",VLOOKUP(J54,'Operations Input'!$A$6:$B$1631,2,1))</f>
        <v> </v>
      </c>
      <c r="L54" s="8"/>
      <c r="M54" s="7">
        <f t="shared" si="9"/>
        <v>40293.91704877034</v>
      </c>
      <c r="N54" s="8" t="str">
        <f>IF(VLOOKUP(M54,'Operations Input'!$A$6:$B$1631,2,1)=VLOOKUP(M53,'Operations Input'!$A$6:$B$1631,2,1)," ",VLOOKUP(M54,'Operations Input'!$A$6:$B$1631,2,1))</f>
        <v> </v>
      </c>
      <c r="O54" s="16"/>
    </row>
    <row r="55" spans="1:15" ht="15.75" thickBot="1">
      <c r="A55" s="7">
        <f t="shared" si="5"/>
        <v>40289.95873280535</v>
      </c>
      <c r="B55" s="17" t="str">
        <f>IF(VLOOKUP(A55,'Operations Input'!$A$6:$B$1631,2,1)=VLOOKUP(A54,'Operations Input'!$A$6:$B$1631,2,1)," ",VLOOKUP(A55,'Operations Input'!$A$6:$B$1631,2,1))</f>
        <v> </v>
      </c>
      <c r="C55" s="18"/>
      <c r="D55" s="7">
        <f t="shared" si="6"/>
        <v>40290.95873280535</v>
      </c>
      <c r="E55" s="17" t="str">
        <f>IF(VLOOKUP(D55,'Operations Input'!$A$6:$B$1631,2,1)=VLOOKUP(D54,'Operations Input'!$A$6:$B$1631,2,1)," ",VLOOKUP(D55,'Operations Input'!$A$6:$B$1631,2,1))</f>
        <v> </v>
      </c>
      <c r="F55" s="19"/>
      <c r="G55" s="7">
        <f t="shared" si="7"/>
        <v>40291.95873280535</v>
      </c>
      <c r="H55" s="17" t="str">
        <f>IF(VLOOKUP(G55,'Operations Input'!$A$6:$B$1631,2,1)=VLOOKUP(G54,'Operations Input'!$A$6:$B$1631,2,1)," ",VLOOKUP(G55,'Operations Input'!$A$6:$B$1631,2,1))</f>
        <v> </v>
      </c>
      <c r="I55" s="18"/>
      <c r="J55" s="7">
        <f t="shared" si="8"/>
        <v>40292.95873280535</v>
      </c>
      <c r="K55" s="17" t="str">
        <f>IF(VLOOKUP(J55,'Operations Input'!$A$6:$B$1631,2,1)=VLOOKUP(J54,'Operations Input'!$A$6:$B$1631,2,1)," ",VLOOKUP(J55,'Operations Input'!$A$6:$B$1631,2,1))</f>
        <v> </v>
      </c>
      <c r="L55" s="18"/>
      <c r="M55" s="7">
        <f t="shared" si="9"/>
        <v>40293.95873280535</v>
      </c>
      <c r="N55" s="17" t="str">
        <f>IF(VLOOKUP(M55,'Operations Input'!$A$6:$B$1631,2,1)=VLOOKUP(M54,'Operations Input'!$A$6:$B$1631,2,1)," ",VLOOKUP(M55,'Operations Input'!$A$6:$B$1631,2,1))</f>
        <v> </v>
      </c>
      <c r="O55" s="13"/>
    </row>
  </sheetData>
  <sheetProtection password="C5DA" sheet="1" objects="1" scenarios="1"/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L393"/>
  <sheetViews>
    <sheetView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20.8515625" style="0" customWidth="1"/>
    <col min="4" max="4" width="4.28125" style="0" customWidth="1"/>
    <col min="5" max="5" width="4.00390625" style="0" customWidth="1"/>
    <col min="6" max="6" width="19.8515625" style="0" customWidth="1"/>
    <col min="7" max="7" width="4.00390625" style="0" customWidth="1"/>
    <col min="8" max="8" width="3.421875" style="0" customWidth="1"/>
    <col min="9" max="9" width="18.28125" style="0" customWidth="1"/>
    <col min="10" max="10" width="4.00390625" style="0" customWidth="1"/>
    <col min="11" max="11" width="3.28125" style="0" customWidth="1"/>
    <col min="12" max="12" width="18.140625" style="0" customWidth="1"/>
    <col min="13" max="13" width="4.00390625" style="0" customWidth="1"/>
    <col min="14" max="14" width="3.421875" style="0" customWidth="1"/>
    <col min="15" max="15" width="16.8515625" style="0" customWidth="1"/>
    <col min="16" max="16" width="3.8515625" style="0" customWidth="1"/>
    <col min="17" max="17" width="4.7109375" style="0" customWidth="1"/>
    <col min="18" max="18" width="19.00390625" style="0" customWidth="1"/>
    <col min="19" max="19" width="3.57421875" style="0" customWidth="1"/>
    <col min="20" max="20" width="3.8515625" style="0" customWidth="1"/>
    <col min="21" max="21" width="16.00390625" style="0" customWidth="1"/>
    <col min="22" max="23" width="3.8515625" style="0" customWidth="1"/>
    <col min="24" max="24" width="17.00390625" style="0" customWidth="1"/>
    <col min="25" max="25" width="4.00390625" style="0" customWidth="1"/>
    <col min="26" max="26" width="3.8515625" style="0" customWidth="1"/>
    <col min="27" max="27" width="14.8515625" style="0" customWidth="1"/>
    <col min="28" max="28" width="3.8515625" style="0" customWidth="1"/>
    <col min="29" max="29" width="4.57421875" style="0" customWidth="1"/>
    <col min="30" max="30" width="14.421875" style="0" customWidth="1"/>
    <col min="31" max="31" width="4.57421875" style="0" customWidth="1"/>
  </cols>
  <sheetData>
    <row r="1" spans="1:38" ht="21.75" customHeight="1" thickBot="1">
      <c r="A1" s="69" t="s">
        <v>341</v>
      </c>
      <c r="B1" s="150">
        <v>137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4.25" thickBot="1" thickTop="1">
      <c r="A2" s="35" t="s">
        <v>376</v>
      </c>
      <c r="B2" s="818" t="s">
        <v>414</v>
      </c>
      <c r="C2" s="819" t="s">
        <v>606</v>
      </c>
      <c r="D2" s="820" t="s">
        <v>607</v>
      </c>
      <c r="E2" s="36" t="s">
        <v>414</v>
      </c>
      <c r="F2" s="37" t="s">
        <v>360</v>
      </c>
      <c r="G2" s="38" t="s">
        <v>607</v>
      </c>
      <c r="H2" s="36" t="s">
        <v>414</v>
      </c>
      <c r="I2" s="37" t="s">
        <v>361</v>
      </c>
      <c r="J2" s="38" t="s">
        <v>607</v>
      </c>
      <c r="K2" s="36" t="s">
        <v>414</v>
      </c>
      <c r="L2" s="737" t="s">
        <v>380</v>
      </c>
      <c r="M2" s="38" t="s">
        <v>607</v>
      </c>
      <c r="N2" s="36" t="s">
        <v>414</v>
      </c>
      <c r="O2" s="37" t="s">
        <v>382</v>
      </c>
      <c r="P2" s="38" t="s">
        <v>607</v>
      </c>
      <c r="Q2" s="36" t="s">
        <v>414</v>
      </c>
      <c r="R2" s="37" t="s">
        <v>384</v>
      </c>
      <c r="S2" s="38" t="s">
        <v>607</v>
      </c>
      <c r="T2" s="36" t="s">
        <v>414</v>
      </c>
      <c r="U2" s="37" t="s">
        <v>396</v>
      </c>
      <c r="V2" s="38" t="s">
        <v>607</v>
      </c>
      <c r="W2" s="36" t="s">
        <v>414</v>
      </c>
      <c r="X2" s="37" t="s">
        <v>397</v>
      </c>
      <c r="Y2" s="38" t="s">
        <v>607</v>
      </c>
      <c r="Z2" s="36" t="s">
        <v>414</v>
      </c>
      <c r="AA2" s="37" t="s">
        <v>398</v>
      </c>
      <c r="AB2" s="38" t="s">
        <v>607</v>
      </c>
      <c r="AC2" s="36" t="s">
        <v>414</v>
      </c>
      <c r="AD2" s="37" t="s">
        <v>377</v>
      </c>
      <c r="AE2" s="38" t="s">
        <v>607</v>
      </c>
      <c r="AF2" s="36" t="s">
        <v>414</v>
      </c>
      <c r="AG2" s="37" t="s">
        <v>378</v>
      </c>
      <c r="AH2" s="38" t="s">
        <v>607</v>
      </c>
      <c r="AI2" s="36" t="s">
        <v>414</v>
      </c>
      <c r="AJ2" s="37" t="s">
        <v>379</v>
      </c>
      <c r="AK2" s="39" t="s">
        <v>607</v>
      </c>
      <c r="AL2" s="40"/>
    </row>
    <row r="3" spans="1:38" ht="15.75" thickTop="1">
      <c r="A3" s="34">
        <v>40209</v>
      </c>
      <c r="B3" s="821"/>
      <c r="C3" s="822"/>
      <c r="D3" s="823"/>
      <c r="E3" s="42"/>
      <c r="F3" s="116"/>
      <c r="G3" s="43"/>
      <c r="H3" s="14"/>
      <c r="I3" s="14"/>
      <c r="J3" s="14"/>
      <c r="K3" s="41"/>
      <c r="L3" s="42"/>
      <c r="M3" s="43"/>
      <c r="N3" s="14"/>
      <c r="O3" s="14"/>
      <c r="P3" s="14"/>
      <c r="Q3" s="41"/>
      <c r="R3" s="14"/>
      <c r="S3" s="14"/>
      <c r="T3" s="41"/>
      <c r="U3" s="14"/>
      <c r="V3" s="14"/>
      <c r="W3" s="106"/>
      <c r="X3" s="14"/>
      <c r="Y3" s="14"/>
      <c r="Z3" s="106"/>
      <c r="AA3" s="42"/>
      <c r="AB3" s="14"/>
      <c r="AC3" s="44"/>
      <c r="AD3" s="14"/>
      <c r="AE3" s="14"/>
      <c r="AF3" s="44"/>
      <c r="AG3" s="14"/>
      <c r="AH3" s="14"/>
      <c r="AI3" s="44"/>
      <c r="AJ3" s="14"/>
      <c r="AK3" s="14"/>
      <c r="AL3" s="44"/>
    </row>
    <row r="4" spans="1:38" ht="15">
      <c r="A4" s="34">
        <f>A3+1</f>
        <v>40210</v>
      </c>
      <c r="B4" s="41"/>
      <c r="C4" s="116"/>
      <c r="D4" s="43"/>
      <c r="E4" s="42"/>
      <c r="F4" s="42"/>
      <c r="G4" s="43"/>
      <c r="H4" s="14"/>
      <c r="I4" s="14"/>
      <c r="J4" s="14"/>
      <c r="K4" s="41"/>
      <c r="L4" s="42"/>
      <c r="M4" s="43"/>
      <c r="N4" s="14"/>
      <c r="O4" s="14"/>
      <c r="P4" s="14"/>
      <c r="Q4" s="41"/>
      <c r="R4" s="42"/>
      <c r="S4" s="43"/>
      <c r="T4" s="14"/>
      <c r="U4" s="14"/>
      <c r="V4" s="14"/>
      <c r="W4" s="41"/>
      <c r="X4" s="14"/>
      <c r="Y4" s="14"/>
      <c r="Z4" s="41"/>
      <c r="AA4" s="42"/>
      <c r="AB4" s="14"/>
      <c r="AC4" s="44"/>
      <c r="AD4" s="14"/>
      <c r="AE4" s="14"/>
      <c r="AF4" s="44"/>
      <c r="AG4" s="14"/>
      <c r="AH4" s="14"/>
      <c r="AI4" s="44"/>
      <c r="AJ4" s="14"/>
      <c r="AK4" s="14"/>
      <c r="AL4" s="44"/>
    </row>
    <row r="5" spans="1:38" ht="15">
      <c r="A5" s="34">
        <f>A4+1</f>
        <v>40211</v>
      </c>
      <c r="B5" s="41"/>
      <c r="C5" s="116"/>
      <c r="D5" s="43"/>
      <c r="E5" s="42"/>
      <c r="F5" s="116"/>
      <c r="G5" s="43"/>
      <c r="H5" s="41"/>
      <c r="I5" s="42"/>
      <c r="J5" s="14"/>
      <c r="K5" s="41"/>
      <c r="L5" s="42"/>
      <c r="M5" s="43"/>
      <c r="N5" s="14"/>
      <c r="O5" s="14"/>
      <c r="P5" s="14"/>
      <c r="Q5" s="41"/>
      <c r="R5" s="42"/>
      <c r="S5" s="43"/>
      <c r="T5" s="14"/>
      <c r="U5" s="14"/>
      <c r="V5" s="14"/>
      <c r="W5" s="41"/>
      <c r="X5" s="42"/>
      <c r="Y5" s="42"/>
      <c r="Z5" s="41"/>
      <c r="AA5" s="42"/>
      <c r="AB5" s="14"/>
      <c r="AC5" s="44"/>
      <c r="AD5" s="42"/>
      <c r="AE5" s="143"/>
      <c r="AF5" s="42"/>
      <c r="AG5" s="14"/>
      <c r="AH5" s="14"/>
      <c r="AI5" s="44"/>
      <c r="AJ5" s="14"/>
      <c r="AK5" s="14"/>
      <c r="AL5" s="44"/>
    </row>
    <row r="6" spans="1:31" ht="15">
      <c r="A6" s="34">
        <f>A5+1</f>
        <v>40212</v>
      </c>
      <c r="B6" s="41"/>
      <c r="C6" s="116"/>
      <c r="D6" s="43"/>
      <c r="E6" s="42"/>
      <c r="F6" s="116"/>
      <c r="G6" s="43"/>
      <c r="H6" s="14"/>
      <c r="I6" s="14"/>
      <c r="J6" s="14"/>
      <c r="K6" s="41"/>
      <c r="L6" s="42"/>
      <c r="M6" s="43"/>
      <c r="N6" s="14"/>
      <c r="O6" s="14"/>
      <c r="P6" s="14"/>
      <c r="Q6" s="41"/>
      <c r="R6" s="14"/>
      <c r="S6" s="14"/>
      <c r="T6" s="41"/>
      <c r="U6" s="14"/>
      <c r="V6" s="14"/>
      <c r="W6" s="41"/>
      <c r="X6" s="14"/>
      <c r="Y6" s="14"/>
      <c r="Z6" s="41"/>
      <c r="AA6" s="42"/>
      <c r="AB6" s="14"/>
      <c r="AC6" s="44"/>
      <c r="AD6" s="42"/>
      <c r="AE6" s="143"/>
    </row>
    <row r="7" spans="1:31" ht="15">
      <c r="A7" s="34">
        <f>A6+1</f>
        <v>40213</v>
      </c>
      <c r="B7" s="41"/>
      <c r="C7" s="116"/>
      <c r="D7" s="43"/>
      <c r="E7" s="42"/>
      <c r="F7" s="42"/>
      <c r="G7" s="43"/>
      <c r="H7" s="14"/>
      <c r="I7" s="14"/>
      <c r="J7" s="14"/>
      <c r="K7" s="41"/>
      <c r="L7" s="42"/>
      <c r="M7" s="43"/>
      <c r="N7" s="14"/>
      <c r="O7" s="14"/>
      <c r="P7" s="14"/>
      <c r="Q7" s="41"/>
      <c r="R7" s="42"/>
      <c r="S7" s="43"/>
      <c r="T7" s="14"/>
      <c r="U7" s="14"/>
      <c r="V7" s="14"/>
      <c r="W7" s="41"/>
      <c r="X7" s="14"/>
      <c r="Y7" s="14"/>
      <c r="Z7" s="41"/>
      <c r="AA7" s="42"/>
      <c r="AB7" s="14"/>
      <c r="AC7" s="44"/>
      <c r="AD7" s="42"/>
      <c r="AE7" s="143"/>
    </row>
    <row r="8" spans="1:31" ht="15">
      <c r="A8" s="34">
        <f aca="true" t="shared" si="0" ref="A8:A39">A7+1</f>
        <v>40214</v>
      </c>
      <c r="B8" s="41"/>
      <c r="C8" s="116"/>
      <c r="D8" s="43"/>
      <c r="E8" s="42"/>
      <c r="F8" s="14"/>
      <c r="G8" s="43"/>
      <c r="H8" s="14"/>
      <c r="I8" s="14"/>
      <c r="J8" s="14"/>
      <c r="K8" s="41"/>
      <c r="L8" s="42"/>
      <c r="M8" s="43"/>
      <c r="N8" s="14"/>
      <c r="O8" s="14"/>
      <c r="P8" s="14"/>
      <c r="Q8" s="41"/>
      <c r="R8" s="42"/>
      <c r="S8" s="43"/>
      <c r="T8" s="14"/>
      <c r="U8" s="14"/>
      <c r="V8" s="14"/>
      <c r="W8" s="41"/>
      <c r="X8" s="42"/>
      <c r="Y8" s="43"/>
      <c r="Z8" s="42"/>
      <c r="AA8" s="42"/>
      <c r="AB8" s="14"/>
      <c r="AC8" s="44"/>
      <c r="AD8" s="42"/>
      <c r="AE8" s="143"/>
    </row>
    <row r="9" spans="1:31" ht="15">
      <c r="A9" s="34">
        <f t="shared" si="0"/>
        <v>40215</v>
      </c>
      <c r="B9" s="41"/>
      <c r="C9" s="116"/>
      <c r="D9" s="43"/>
      <c r="E9" s="42"/>
      <c r="F9" s="14"/>
      <c r="G9" s="14"/>
      <c r="H9" s="41"/>
      <c r="I9" s="14"/>
      <c r="J9" s="42"/>
      <c r="K9" s="41"/>
      <c r="L9" s="116"/>
      <c r="M9" s="14"/>
      <c r="N9" s="41"/>
      <c r="O9" s="42"/>
      <c r="P9" s="43"/>
      <c r="Q9" s="14"/>
      <c r="R9" s="14"/>
      <c r="S9" s="14"/>
      <c r="T9" s="41"/>
      <c r="U9" s="14"/>
      <c r="V9" s="43"/>
      <c r="W9" s="41"/>
      <c r="X9" s="14"/>
      <c r="Y9" s="43"/>
      <c r="Z9" s="14"/>
      <c r="AA9" s="14"/>
      <c r="AB9" s="14"/>
      <c r="AC9" s="44"/>
      <c r="AD9" s="42"/>
      <c r="AE9" s="143"/>
    </row>
    <row r="10" spans="1:31" ht="15">
      <c r="A10" s="511">
        <f t="shared" si="0"/>
        <v>40216</v>
      </c>
      <c r="B10" s="41"/>
      <c r="C10" s="116"/>
      <c r="D10" s="43"/>
      <c r="E10" s="42"/>
      <c r="F10" s="14"/>
      <c r="G10" s="43"/>
      <c r="H10" s="14"/>
      <c r="I10" s="14"/>
      <c r="J10" s="14"/>
      <c r="K10" s="41"/>
      <c r="L10" s="42"/>
      <c r="M10" s="43"/>
      <c r="N10" s="14"/>
      <c r="O10" s="14"/>
      <c r="P10" s="14"/>
      <c r="Q10" s="41"/>
      <c r="R10" s="42"/>
      <c r="S10" s="43"/>
      <c r="T10" s="14"/>
      <c r="U10" s="14"/>
      <c r="V10" s="14"/>
      <c r="W10" s="41"/>
      <c r="X10" s="42"/>
      <c r="Y10" s="43"/>
      <c r="Z10" s="14"/>
      <c r="AA10" s="14"/>
      <c r="AB10" s="14"/>
      <c r="AC10" s="44"/>
      <c r="AD10" s="42"/>
      <c r="AE10" s="143"/>
    </row>
    <row r="11" spans="1:31" ht="15">
      <c r="A11" s="511">
        <f t="shared" si="0"/>
        <v>40217</v>
      </c>
      <c r="B11" s="41"/>
      <c r="C11" s="116"/>
      <c r="D11" s="43"/>
      <c r="E11" s="42"/>
      <c r="F11" s="14"/>
      <c r="G11" s="43"/>
      <c r="H11" s="14"/>
      <c r="I11" s="14"/>
      <c r="J11" s="14"/>
      <c r="K11" s="41"/>
      <c r="L11" s="42"/>
      <c r="M11" s="43"/>
      <c r="N11" s="14"/>
      <c r="O11" s="14"/>
      <c r="P11" s="14"/>
      <c r="Q11" s="41"/>
      <c r="R11" s="42"/>
      <c r="S11" s="43"/>
      <c r="T11" s="14"/>
      <c r="U11" s="14"/>
      <c r="V11" s="14"/>
      <c r="W11" s="41"/>
      <c r="X11" s="42"/>
      <c r="Y11" s="43"/>
      <c r="Z11" s="14"/>
      <c r="AA11" s="14"/>
      <c r="AB11" s="14"/>
      <c r="AC11" s="44"/>
      <c r="AD11" s="42"/>
      <c r="AE11" s="143"/>
    </row>
    <row r="12" spans="1:31" ht="15">
      <c r="A12" s="511">
        <f t="shared" si="0"/>
        <v>40218</v>
      </c>
      <c r="B12" s="41"/>
      <c r="C12" s="116"/>
      <c r="D12" s="43"/>
      <c r="E12" s="42"/>
      <c r="F12" s="116"/>
      <c r="G12" s="43"/>
      <c r="H12" s="41"/>
      <c r="I12" s="42"/>
      <c r="J12" s="14"/>
      <c r="K12" s="41"/>
      <c r="L12" s="42"/>
      <c r="M12" s="14"/>
      <c r="N12" s="41"/>
      <c r="O12" s="14"/>
      <c r="P12" s="43"/>
      <c r="Q12" s="14"/>
      <c r="R12" s="14"/>
      <c r="S12" s="14"/>
      <c r="T12" s="41"/>
      <c r="U12" s="42"/>
      <c r="V12" s="43"/>
      <c r="W12" s="41"/>
      <c r="X12" s="42"/>
      <c r="Y12" s="43"/>
      <c r="Z12" s="14"/>
      <c r="AA12" s="14"/>
      <c r="AB12" s="14"/>
      <c r="AC12" s="44"/>
      <c r="AD12" s="42"/>
      <c r="AE12" s="143"/>
    </row>
    <row r="13" spans="1:31" ht="15">
      <c r="A13" s="511">
        <f t="shared" si="0"/>
        <v>40219</v>
      </c>
      <c r="B13" s="41"/>
      <c r="C13" s="116"/>
      <c r="D13" s="43"/>
      <c r="E13" s="42"/>
      <c r="F13" s="116"/>
      <c r="G13" s="43"/>
      <c r="H13" s="14"/>
      <c r="I13" s="14"/>
      <c r="J13" s="14"/>
      <c r="K13" s="41"/>
      <c r="L13" s="42"/>
      <c r="M13" s="43"/>
      <c r="N13" s="14"/>
      <c r="O13" s="14"/>
      <c r="P13" s="14"/>
      <c r="Q13" s="41"/>
      <c r="R13" s="14"/>
      <c r="S13" s="14"/>
      <c r="T13" s="41"/>
      <c r="U13" s="14"/>
      <c r="V13" s="14"/>
      <c r="W13" s="41"/>
      <c r="X13" s="14"/>
      <c r="Y13" s="43"/>
      <c r="Z13" s="14"/>
      <c r="AA13" s="14"/>
      <c r="AB13" s="14"/>
      <c r="AC13" s="44"/>
      <c r="AD13" s="42"/>
      <c r="AE13" s="143"/>
    </row>
    <row r="14" spans="1:31" ht="15">
      <c r="A14" s="511">
        <f t="shared" si="0"/>
        <v>40220</v>
      </c>
      <c r="B14" s="41"/>
      <c r="C14" s="116"/>
      <c r="D14" s="43"/>
      <c r="E14" s="42"/>
      <c r="F14" s="42"/>
      <c r="G14" s="43"/>
      <c r="H14" s="14"/>
      <c r="I14" s="14"/>
      <c r="J14" s="14"/>
      <c r="K14" s="41"/>
      <c r="L14" s="42"/>
      <c r="M14" s="43"/>
      <c r="N14" s="14"/>
      <c r="O14" s="14"/>
      <c r="P14" s="14"/>
      <c r="Q14" s="41"/>
      <c r="R14" s="42"/>
      <c r="S14" s="43"/>
      <c r="T14" s="14"/>
      <c r="U14" s="14"/>
      <c r="V14" s="14"/>
      <c r="W14" s="41"/>
      <c r="X14" s="42"/>
      <c r="Y14" s="43"/>
      <c r="Z14" s="14"/>
      <c r="AA14" s="14"/>
      <c r="AB14" s="14"/>
      <c r="AC14" s="44"/>
      <c r="AD14" s="42"/>
      <c r="AE14" s="143"/>
    </row>
    <row r="15" spans="1:31" ht="15">
      <c r="A15" s="511">
        <f t="shared" si="0"/>
        <v>40221</v>
      </c>
      <c r="B15" s="41"/>
      <c r="C15" s="116"/>
      <c r="D15" s="43"/>
      <c r="E15" s="42"/>
      <c r="F15" s="42"/>
      <c r="G15" s="43"/>
      <c r="H15" s="14"/>
      <c r="I15" s="42"/>
      <c r="J15" s="43"/>
      <c r="K15" s="41"/>
      <c r="L15" s="14"/>
      <c r="M15" s="14"/>
      <c r="N15" s="41"/>
      <c r="O15" s="14"/>
      <c r="P15" s="14"/>
      <c r="Q15" s="41"/>
      <c r="R15" s="42"/>
      <c r="S15" s="43"/>
      <c r="T15" s="14"/>
      <c r="U15" s="42"/>
      <c r="V15" s="43"/>
      <c r="W15" s="42"/>
      <c r="X15" s="42"/>
      <c r="Y15" s="43"/>
      <c r="Z15" s="116"/>
      <c r="AA15" s="14"/>
      <c r="AB15" s="14"/>
      <c r="AC15" s="44"/>
      <c r="AD15" s="42"/>
      <c r="AE15" s="143"/>
    </row>
    <row r="16" spans="1:31" ht="15">
      <c r="A16" s="511">
        <f t="shared" si="0"/>
        <v>40222</v>
      </c>
      <c r="B16" s="41"/>
      <c r="C16" s="116"/>
      <c r="D16" s="43"/>
      <c r="E16" s="42"/>
      <c r="F16" s="42"/>
      <c r="G16" s="43"/>
      <c r="H16" s="14"/>
      <c r="I16" s="14"/>
      <c r="J16" s="14"/>
      <c r="K16" s="41"/>
      <c r="L16" s="14"/>
      <c r="M16" s="14"/>
      <c r="N16" s="41"/>
      <c r="O16" s="116"/>
      <c r="P16" s="14"/>
      <c r="Q16" s="41"/>
      <c r="R16" s="42"/>
      <c r="S16" s="43"/>
      <c r="T16" s="14"/>
      <c r="U16" s="42"/>
      <c r="V16" s="43"/>
      <c r="W16" s="42"/>
      <c r="X16" s="42"/>
      <c r="Y16" s="43"/>
      <c r="Z16" s="14"/>
      <c r="AA16" s="14"/>
      <c r="AB16" s="14"/>
      <c r="AC16" s="44"/>
      <c r="AD16" s="42"/>
      <c r="AE16" s="143"/>
    </row>
    <row r="17" spans="1:31" ht="15">
      <c r="A17" s="511">
        <f t="shared" si="0"/>
        <v>40223</v>
      </c>
      <c r="B17" s="41"/>
      <c r="C17" s="116"/>
      <c r="D17" s="43"/>
      <c r="E17" s="42"/>
      <c r="F17" s="14"/>
      <c r="G17" s="43"/>
      <c r="H17" s="14"/>
      <c r="I17" s="14"/>
      <c r="J17" s="14"/>
      <c r="K17" s="41"/>
      <c r="L17" s="42"/>
      <c r="M17" s="42"/>
      <c r="N17" s="41"/>
      <c r="O17" s="14"/>
      <c r="P17" s="14"/>
      <c r="Q17" s="41"/>
      <c r="R17" s="42"/>
      <c r="S17" s="43"/>
      <c r="T17" s="14"/>
      <c r="U17" s="42"/>
      <c r="V17" s="43"/>
      <c r="W17" s="42"/>
      <c r="X17" s="42"/>
      <c r="Y17" s="43"/>
      <c r="Z17" s="14"/>
      <c r="AA17" s="14"/>
      <c r="AB17" s="14"/>
      <c r="AC17" s="44"/>
      <c r="AD17" s="42"/>
      <c r="AE17" s="143"/>
    </row>
    <row r="18" spans="1:31" ht="15">
      <c r="A18" s="511">
        <f t="shared" si="0"/>
        <v>40224</v>
      </c>
      <c r="B18" s="41"/>
      <c r="C18" s="42"/>
      <c r="D18" s="43"/>
      <c r="E18" s="42"/>
      <c r="F18" s="14"/>
      <c r="G18" s="43"/>
      <c r="H18" s="14"/>
      <c r="I18" s="14"/>
      <c r="J18" s="14"/>
      <c r="K18" s="41"/>
      <c r="L18" s="42"/>
      <c r="M18" s="43"/>
      <c r="N18" s="14"/>
      <c r="O18" s="14"/>
      <c r="P18" s="14"/>
      <c r="Q18" s="41"/>
      <c r="R18" s="42"/>
      <c r="S18" s="43"/>
      <c r="T18" s="14"/>
      <c r="U18" s="42"/>
      <c r="V18" s="43"/>
      <c r="W18" s="42"/>
      <c r="X18" s="42"/>
      <c r="Y18" s="43"/>
      <c r="Z18" s="14"/>
      <c r="AA18" s="14"/>
      <c r="AB18" s="14"/>
      <c r="AC18" s="44"/>
      <c r="AD18" s="42"/>
      <c r="AE18" s="143"/>
    </row>
    <row r="19" spans="1:31" ht="15">
      <c r="A19" s="511">
        <f t="shared" si="0"/>
        <v>40225</v>
      </c>
      <c r="B19" s="41"/>
      <c r="C19" s="116"/>
      <c r="D19" s="43"/>
      <c r="E19" s="42"/>
      <c r="F19" s="42"/>
      <c r="G19" s="14"/>
      <c r="H19" s="41"/>
      <c r="I19" s="116"/>
      <c r="J19" s="43"/>
      <c r="K19" s="41"/>
      <c r="L19" s="42"/>
      <c r="M19" s="43"/>
      <c r="N19" s="14"/>
      <c r="O19" s="42"/>
      <c r="P19" s="43"/>
      <c r="Q19" s="41"/>
      <c r="R19" s="42"/>
      <c r="S19" s="43"/>
      <c r="T19" s="14"/>
      <c r="U19" s="14"/>
      <c r="V19" s="14"/>
      <c r="W19" s="41"/>
      <c r="X19" s="14"/>
      <c r="Y19" s="14"/>
      <c r="Z19" s="41"/>
      <c r="AA19" s="14"/>
      <c r="AB19" s="14"/>
      <c r="AC19" s="44"/>
      <c r="AD19" s="42"/>
      <c r="AE19" s="143"/>
    </row>
    <row r="20" spans="1:31" ht="15">
      <c r="A20" s="511">
        <f>A19+1</f>
        <v>40226</v>
      </c>
      <c r="B20" s="41"/>
      <c r="C20" s="116"/>
      <c r="D20" s="43"/>
      <c r="E20" s="42"/>
      <c r="F20" s="116"/>
      <c r="G20" s="43"/>
      <c r="H20" s="14"/>
      <c r="I20" s="14"/>
      <c r="J20" s="14"/>
      <c r="K20" s="41"/>
      <c r="L20" s="42"/>
      <c r="M20" s="43"/>
      <c r="N20" s="14"/>
      <c r="O20" s="14"/>
      <c r="P20" s="14"/>
      <c r="Q20" s="41"/>
      <c r="R20" s="14"/>
      <c r="S20" s="43"/>
      <c r="T20" s="14"/>
      <c r="U20" s="42"/>
      <c r="V20" s="43"/>
      <c r="W20" s="42"/>
      <c r="X20" s="42"/>
      <c r="Y20" s="43"/>
      <c r="Z20" s="14"/>
      <c r="AA20" s="14"/>
      <c r="AB20" s="14"/>
      <c r="AC20" s="44"/>
      <c r="AD20" s="42"/>
      <c r="AE20" s="143"/>
    </row>
    <row r="21" spans="1:31" ht="15">
      <c r="A21" s="511">
        <f t="shared" si="0"/>
        <v>40227</v>
      </c>
      <c r="B21" s="41"/>
      <c r="C21" s="116"/>
      <c r="D21" s="43"/>
      <c r="E21" s="42"/>
      <c r="F21" s="42"/>
      <c r="G21" s="43"/>
      <c r="H21" s="14"/>
      <c r="I21" s="14"/>
      <c r="J21" s="14"/>
      <c r="K21" s="41"/>
      <c r="L21" s="42"/>
      <c r="M21" s="43"/>
      <c r="N21" s="14"/>
      <c r="O21" s="14"/>
      <c r="P21" s="14"/>
      <c r="Q21" s="41"/>
      <c r="R21" s="42"/>
      <c r="S21" s="43"/>
      <c r="T21" s="14"/>
      <c r="U21" s="42"/>
      <c r="V21" s="43"/>
      <c r="W21" s="14"/>
      <c r="X21" s="14"/>
      <c r="Y21" s="43"/>
      <c r="Z21" s="14"/>
      <c r="AA21" s="14"/>
      <c r="AB21" s="14"/>
      <c r="AC21" s="44"/>
      <c r="AD21" s="42"/>
      <c r="AE21" s="143"/>
    </row>
    <row r="22" spans="1:31" ht="15">
      <c r="A22" s="511">
        <f t="shared" si="0"/>
        <v>40228</v>
      </c>
      <c r="B22" s="41"/>
      <c r="C22" s="116"/>
      <c r="D22" s="43"/>
      <c r="E22" s="42"/>
      <c r="F22" s="14"/>
      <c r="G22" s="43"/>
      <c r="H22" s="14"/>
      <c r="I22" s="14"/>
      <c r="J22" s="14"/>
      <c r="K22" s="41"/>
      <c r="L22" s="42"/>
      <c r="M22" s="43"/>
      <c r="N22" s="14"/>
      <c r="O22" s="14"/>
      <c r="P22" s="14"/>
      <c r="Q22" s="41"/>
      <c r="R22" s="42"/>
      <c r="S22" s="43"/>
      <c r="T22" s="14"/>
      <c r="U22" s="42"/>
      <c r="V22" s="43"/>
      <c r="W22" s="42"/>
      <c r="X22" s="42"/>
      <c r="Y22" s="43"/>
      <c r="Z22" s="14"/>
      <c r="AA22" s="14"/>
      <c r="AB22" s="14"/>
      <c r="AC22" s="44"/>
      <c r="AD22" s="42"/>
      <c r="AE22" s="143"/>
    </row>
    <row r="23" spans="1:31" ht="15">
      <c r="A23" s="511">
        <f t="shared" si="0"/>
        <v>40229</v>
      </c>
      <c r="B23" s="41"/>
      <c r="C23" s="116"/>
      <c r="D23" s="43"/>
      <c r="E23" s="42"/>
      <c r="F23" s="42"/>
      <c r="G23" s="43"/>
      <c r="H23" s="14"/>
      <c r="I23" s="14"/>
      <c r="J23" s="14"/>
      <c r="K23" s="41"/>
      <c r="L23" s="42"/>
      <c r="M23" s="43"/>
      <c r="N23" s="14"/>
      <c r="O23" s="14"/>
      <c r="P23" s="14"/>
      <c r="Q23" s="41"/>
      <c r="R23" s="42"/>
      <c r="S23" s="43"/>
      <c r="T23" s="14"/>
      <c r="U23" s="42"/>
      <c r="V23" s="43"/>
      <c r="W23" s="14"/>
      <c r="X23" s="14"/>
      <c r="Y23" s="43"/>
      <c r="Z23" s="14"/>
      <c r="AA23" s="14"/>
      <c r="AB23" s="14"/>
      <c r="AC23" s="44"/>
      <c r="AD23" s="42"/>
      <c r="AE23" s="143"/>
    </row>
    <row r="24" spans="1:31" ht="15">
      <c r="A24" s="511">
        <f t="shared" si="0"/>
        <v>40230</v>
      </c>
      <c r="B24" s="41"/>
      <c r="C24" s="116"/>
      <c r="D24" s="43"/>
      <c r="E24" s="42"/>
      <c r="F24" s="14"/>
      <c r="G24" s="43"/>
      <c r="H24" s="14"/>
      <c r="I24" s="14"/>
      <c r="J24" s="14"/>
      <c r="K24" s="41"/>
      <c r="L24" s="42"/>
      <c r="M24" s="43"/>
      <c r="N24" s="14"/>
      <c r="O24" s="14"/>
      <c r="P24" s="14"/>
      <c r="Q24" s="41"/>
      <c r="R24" s="42"/>
      <c r="S24" s="43"/>
      <c r="T24" s="14"/>
      <c r="U24" s="14"/>
      <c r="V24" s="14"/>
      <c r="W24" s="41"/>
      <c r="X24" s="42"/>
      <c r="Y24" s="43"/>
      <c r="Z24" s="14"/>
      <c r="AA24" s="14"/>
      <c r="AB24" s="14"/>
      <c r="AC24" s="44"/>
      <c r="AD24" s="42"/>
      <c r="AE24" s="143"/>
    </row>
    <row r="25" spans="1:31" ht="15">
      <c r="A25" s="511">
        <f t="shared" si="0"/>
        <v>40231</v>
      </c>
      <c r="B25" s="41"/>
      <c r="C25" s="116"/>
      <c r="D25" s="43"/>
      <c r="E25" s="42"/>
      <c r="F25" s="42"/>
      <c r="G25" s="43"/>
      <c r="H25" s="14"/>
      <c r="I25" s="14"/>
      <c r="J25" s="14"/>
      <c r="K25" s="41"/>
      <c r="L25" s="42"/>
      <c r="M25" s="43"/>
      <c r="N25" s="14"/>
      <c r="O25" s="14"/>
      <c r="P25" s="14"/>
      <c r="Q25" s="41"/>
      <c r="R25" s="42"/>
      <c r="S25" s="43"/>
      <c r="T25" s="14"/>
      <c r="U25" s="14"/>
      <c r="V25" s="14"/>
      <c r="W25" s="41"/>
      <c r="X25" s="42"/>
      <c r="Y25" s="43"/>
      <c r="Z25" s="14"/>
      <c r="AA25" s="14"/>
      <c r="AB25" s="14"/>
      <c r="AC25" s="44"/>
      <c r="AD25" s="42"/>
      <c r="AE25" s="143"/>
    </row>
    <row r="26" spans="1:31" ht="15">
      <c r="A26" s="511">
        <f t="shared" si="0"/>
        <v>40232</v>
      </c>
      <c r="B26" s="41"/>
      <c r="C26" s="116"/>
      <c r="D26" s="43"/>
      <c r="E26" s="42"/>
      <c r="F26" s="116"/>
      <c r="G26" s="43"/>
      <c r="H26" s="41"/>
      <c r="I26" s="42"/>
      <c r="J26" s="14"/>
      <c r="K26" s="41"/>
      <c r="L26" s="14"/>
      <c r="M26" s="14"/>
      <c r="N26" s="41"/>
      <c r="O26" s="14"/>
      <c r="P26" s="43"/>
      <c r="Q26" s="14"/>
      <c r="R26" s="14"/>
      <c r="S26" s="14"/>
      <c r="T26" s="41"/>
      <c r="U26" s="42"/>
      <c r="V26" s="43"/>
      <c r="W26" s="41"/>
      <c r="X26" s="42"/>
      <c r="Y26" s="43"/>
      <c r="Z26" s="14"/>
      <c r="AA26" s="14"/>
      <c r="AB26" s="14"/>
      <c r="AC26" s="44"/>
      <c r="AD26" s="42"/>
      <c r="AE26" s="143"/>
    </row>
    <row r="27" spans="1:31" ht="15">
      <c r="A27" s="511">
        <f t="shared" si="0"/>
        <v>40233</v>
      </c>
      <c r="B27" s="454"/>
      <c r="C27" s="451"/>
      <c r="D27" s="452"/>
      <c r="E27" s="453"/>
      <c r="F27" s="453"/>
      <c r="G27" s="453"/>
      <c r="H27" s="453"/>
      <c r="I27" s="453"/>
      <c r="J27" s="453"/>
      <c r="K27" s="454"/>
      <c r="L27" s="453"/>
      <c r="M27" s="453"/>
      <c r="N27" s="454"/>
      <c r="O27" s="453"/>
      <c r="P27" s="453"/>
      <c r="Q27" s="454"/>
      <c r="R27" s="453"/>
      <c r="S27" s="453"/>
      <c r="T27" s="454"/>
      <c r="U27" s="453"/>
      <c r="V27" s="453"/>
      <c r="W27" s="454"/>
      <c r="X27" s="453"/>
      <c r="Y27" s="452"/>
      <c r="Z27" s="453"/>
      <c r="AA27" s="453"/>
      <c r="AB27" s="453"/>
      <c r="AC27" s="450"/>
      <c r="AD27" s="451"/>
      <c r="AE27" s="455"/>
    </row>
    <row r="28" spans="1:31" ht="15">
      <c r="A28" s="511">
        <f t="shared" si="0"/>
        <v>40234</v>
      </c>
      <c r="B28" s="454"/>
      <c r="C28" s="451"/>
      <c r="D28" s="452"/>
      <c r="E28" s="451"/>
      <c r="F28" s="451"/>
      <c r="G28" s="452"/>
      <c r="H28" s="453"/>
      <c r="I28" s="453"/>
      <c r="J28" s="453"/>
      <c r="K28" s="454"/>
      <c r="L28" s="451"/>
      <c r="M28" s="452"/>
      <c r="N28" s="453"/>
      <c r="O28" s="453"/>
      <c r="P28" s="453"/>
      <c r="Q28" s="454"/>
      <c r="R28" s="451"/>
      <c r="S28" s="452"/>
      <c r="T28" s="453"/>
      <c r="U28" s="453"/>
      <c r="V28" s="453"/>
      <c r="W28" s="454"/>
      <c r="X28" s="451"/>
      <c r="Y28" s="452"/>
      <c r="Z28" s="453"/>
      <c r="AA28" s="453"/>
      <c r="AB28" s="453"/>
      <c r="AC28" s="450"/>
      <c r="AD28" s="451"/>
      <c r="AE28" s="455"/>
    </row>
    <row r="29" spans="1:31" ht="15">
      <c r="A29" s="511">
        <f t="shared" si="0"/>
        <v>40235</v>
      </c>
      <c r="B29" s="41"/>
      <c r="C29" s="116"/>
      <c r="D29" s="43"/>
      <c r="E29" s="42"/>
      <c r="F29" s="14"/>
      <c r="G29" s="14"/>
      <c r="H29" s="41"/>
      <c r="I29" s="42"/>
      <c r="J29" s="43"/>
      <c r="K29" s="14"/>
      <c r="L29" s="14"/>
      <c r="M29" s="43"/>
      <c r="N29" s="14"/>
      <c r="O29" s="14"/>
      <c r="P29" s="14"/>
      <c r="Q29" s="41"/>
      <c r="R29" s="42"/>
      <c r="S29" s="43"/>
      <c r="T29" s="14"/>
      <c r="U29" s="42"/>
      <c r="V29" s="43"/>
      <c r="W29" s="42"/>
      <c r="X29" s="42"/>
      <c r="Y29" s="43"/>
      <c r="Z29" s="14"/>
      <c r="AA29" s="14"/>
      <c r="AB29" s="14"/>
      <c r="AC29" s="44"/>
      <c r="AD29" s="42"/>
      <c r="AE29" s="143"/>
    </row>
    <row r="30" spans="1:31" ht="15">
      <c r="A30" s="511">
        <f t="shared" si="0"/>
        <v>40236</v>
      </c>
      <c r="B30" s="41"/>
      <c r="C30" s="116"/>
      <c r="D30" s="43"/>
      <c r="E30" s="42"/>
      <c r="F30" s="42"/>
      <c r="G30" s="43"/>
      <c r="H30" s="14"/>
      <c r="I30" s="42"/>
      <c r="J30" s="14"/>
      <c r="K30" s="41"/>
      <c r="L30" s="14"/>
      <c r="M30" s="43"/>
      <c r="N30" s="14"/>
      <c r="O30" s="14"/>
      <c r="P30" s="14"/>
      <c r="Q30" s="41"/>
      <c r="R30" s="42"/>
      <c r="S30" s="43"/>
      <c r="T30" s="14"/>
      <c r="U30" s="14"/>
      <c r="V30" s="14"/>
      <c r="W30" s="44"/>
      <c r="X30" s="42"/>
      <c r="Y30" s="143"/>
      <c r="Z30" s="14"/>
      <c r="AA30" s="14"/>
      <c r="AB30" s="14"/>
      <c r="AC30" s="44"/>
      <c r="AD30" s="42"/>
      <c r="AE30" s="143"/>
    </row>
    <row r="31" spans="1:31" ht="15">
      <c r="A31" s="511">
        <f t="shared" si="0"/>
        <v>40237</v>
      </c>
      <c r="B31" s="41"/>
      <c r="C31" s="116"/>
      <c r="D31" s="43"/>
      <c r="E31" s="42"/>
      <c r="F31" s="14"/>
      <c r="G31" s="43"/>
      <c r="H31" s="14"/>
      <c r="I31" s="14"/>
      <c r="J31" s="14"/>
      <c r="K31" s="41"/>
      <c r="L31" s="14"/>
      <c r="M31" s="14"/>
      <c r="N31" s="14"/>
      <c r="O31" s="14"/>
      <c r="P31" s="14"/>
      <c r="Q31" s="41"/>
      <c r="R31" s="14"/>
      <c r="S31" s="14"/>
      <c r="T31" s="44"/>
      <c r="U31" s="42"/>
      <c r="V31" s="143"/>
      <c r="W31" s="14"/>
      <c r="X31" s="14"/>
      <c r="Y31" s="14"/>
      <c r="Z31" s="14"/>
      <c r="AA31" s="14"/>
      <c r="AB31" s="14"/>
      <c r="AC31" s="44"/>
      <c r="AD31" s="42"/>
      <c r="AE31" s="143"/>
    </row>
    <row r="32" spans="1:31" ht="15">
      <c r="A32" s="511">
        <f t="shared" si="0"/>
        <v>40238</v>
      </c>
      <c r="B32" s="41"/>
      <c r="C32" s="42"/>
      <c r="D32" s="43"/>
      <c r="E32" s="42"/>
      <c r="F32" s="42"/>
      <c r="G32" s="43"/>
      <c r="H32" s="14"/>
      <c r="I32" s="42"/>
      <c r="J32" s="14"/>
      <c r="K32" s="42"/>
      <c r="L32" s="42"/>
      <c r="M32" s="43"/>
      <c r="N32" s="14"/>
      <c r="O32" s="14"/>
      <c r="P32" s="14"/>
      <c r="Q32" s="41"/>
      <c r="R32" s="42"/>
      <c r="S32" s="43"/>
      <c r="T32" s="14"/>
      <c r="U32" s="14"/>
      <c r="V32" s="14"/>
      <c r="W32" s="41"/>
      <c r="X32" s="42"/>
      <c r="Y32" s="43"/>
      <c r="Z32" s="14"/>
      <c r="AA32" s="14"/>
      <c r="AB32" s="14"/>
      <c r="AC32" s="44"/>
      <c r="AD32" s="42"/>
      <c r="AE32" s="143"/>
    </row>
    <row r="33" spans="1:31" ht="15">
      <c r="A33" s="511">
        <f t="shared" si="0"/>
        <v>40239</v>
      </c>
      <c r="B33" s="41"/>
      <c r="C33" s="116"/>
      <c r="D33" s="43"/>
      <c r="E33" s="42"/>
      <c r="F33" s="116"/>
      <c r="G33" s="43"/>
      <c r="H33" s="14"/>
      <c r="I33" s="14"/>
      <c r="J33" s="14"/>
      <c r="K33" s="41"/>
      <c r="L33" s="42"/>
      <c r="M33" s="43"/>
      <c r="N33" s="14"/>
      <c r="O33" s="14"/>
      <c r="P33" s="14"/>
      <c r="Q33" s="41"/>
      <c r="R33" s="42"/>
      <c r="S33" s="43"/>
      <c r="T33" s="14"/>
      <c r="U33" s="14"/>
      <c r="V33" s="14"/>
      <c r="W33" s="41"/>
      <c r="X33" s="42"/>
      <c r="Y33" s="43"/>
      <c r="Z33" s="14"/>
      <c r="AA33" s="14"/>
      <c r="AB33" s="14"/>
      <c r="AC33" s="44"/>
      <c r="AD33" s="42"/>
      <c r="AE33" s="143"/>
    </row>
    <row r="34" spans="1:31" ht="15">
      <c r="A34" s="511">
        <f t="shared" si="0"/>
        <v>40240</v>
      </c>
      <c r="B34" s="454"/>
      <c r="C34" s="451"/>
      <c r="D34" s="452"/>
      <c r="E34" s="451"/>
      <c r="F34" s="451"/>
      <c r="G34" s="452"/>
      <c r="H34" s="453"/>
      <c r="I34" s="453"/>
      <c r="J34" s="453"/>
      <c r="K34" s="454"/>
      <c r="L34" s="453"/>
      <c r="M34" s="453"/>
      <c r="N34" s="454"/>
      <c r="O34" s="453"/>
      <c r="P34" s="453"/>
      <c r="Q34" s="454"/>
      <c r="R34" s="453"/>
      <c r="S34" s="453"/>
      <c r="T34" s="454"/>
      <c r="U34" s="453"/>
      <c r="V34" s="453"/>
      <c r="W34" s="454"/>
      <c r="X34" s="453"/>
      <c r="Y34" s="452"/>
      <c r="Z34" s="453"/>
      <c r="AA34" s="453"/>
      <c r="AB34" s="453"/>
      <c r="AC34" s="450"/>
      <c r="AD34" s="451"/>
      <c r="AE34" s="455"/>
    </row>
    <row r="35" spans="1:31" ht="15">
      <c r="A35" s="511">
        <f t="shared" si="0"/>
        <v>40241</v>
      </c>
      <c r="B35" s="454"/>
      <c r="C35" s="451"/>
      <c r="D35" s="452"/>
      <c r="E35" s="451"/>
      <c r="F35" s="451"/>
      <c r="G35" s="452"/>
      <c r="H35" s="453"/>
      <c r="I35" s="453"/>
      <c r="J35" s="453"/>
      <c r="K35" s="454"/>
      <c r="L35" s="451"/>
      <c r="M35" s="452"/>
      <c r="N35" s="453"/>
      <c r="O35" s="453"/>
      <c r="P35" s="453"/>
      <c r="Q35" s="454"/>
      <c r="R35" s="451"/>
      <c r="S35" s="452"/>
      <c r="T35" s="453"/>
      <c r="U35" s="453"/>
      <c r="V35" s="453"/>
      <c r="W35" s="454"/>
      <c r="X35" s="451"/>
      <c r="Y35" s="452"/>
      <c r="Z35" s="453"/>
      <c r="AA35" s="453"/>
      <c r="AB35" s="453"/>
      <c r="AC35" s="450"/>
      <c r="AD35" s="451"/>
      <c r="AE35" s="455"/>
    </row>
    <row r="36" spans="1:31" ht="15">
      <c r="A36" s="511">
        <f t="shared" si="0"/>
        <v>40242</v>
      </c>
      <c r="B36" s="41"/>
      <c r="C36" s="116"/>
      <c r="D36" s="43"/>
      <c r="E36" s="42"/>
      <c r="F36" s="42"/>
      <c r="G36" s="43"/>
      <c r="H36" s="14"/>
      <c r="I36" s="14"/>
      <c r="J36" s="14"/>
      <c r="K36" s="41"/>
      <c r="L36" s="42"/>
      <c r="M36" s="43"/>
      <c r="N36" s="14"/>
      <c r="O36" s="14"/>
      <c r="P36" s="14"/>
      <c r="Q36" s="41"/>
      <c r="R36" s="42"/>
      <c r="S36" s="43"/>
      <c r="T36" s="14"/>
      <c r="U36" s="14"/>
      <c r="V36" s="14"/>
      <c r="W36" s="41"/>
      <c r="X36" s="42"/>
      <c r="Y36" s="43"/>
      <c r="Z36" s="14"/>
      <c r="AA36" s="14"/>
      <c r="AB36" s="14"/>
      <c r="AC36" s="44"/>
      <c r="AD36" s="42"/>
      <c r="AE36" s="143"/>
    </row>
    <row r="37" spans="1:31" ht="15">
      <c r="A37" s="511">
        <f t="shared" si="0"/>
        <v>40243</v>
      </c>
      <c r="B37" s="41"/>
      <c r="C37" s="116"/>
      <c r="D37" s="43"/>
      <c r="E37" s="42"/>
      <c r="F37" s="42"/>
      <c r="G37" s="43"/>
      <c r="H37" s="14"/>
      <c r="I37" s="42"/>
      <c r="J37" s="14"/>
      <c r="K37" s="41"/>
      <c r="L37" s="14"/>
      <c r="M37" s="43"/>
      <c r="N37" s="14"/>
      <c r="O37" s="14"/>
      <c r="P37" s="14"/>
      <c r="Q37" s="41"/>
      <c r="R37" s="42"/>
      <c r="S37" s="43"/>
      <c r="T37" s="14"/>
      <c r="U37" s="14"/>
      <c r="V37" s="14"/>
      <c r="W37" s="41"/>
      <c r="X37" s="42"/>
      <c r="Y37" s="43"/>
      <c r="Z37" s="14"/>
      <c r="AA37" s="14"/>
      <c r="AB37" s="14"/>
      <c r="AC37" s="44"/>
      <c r="AD37" s="42"/>
      <c r="AE37" s="143"/>
    </row>
    <row r="38" spans="1:31" ht="15">
      <c r="A38" s="511">
        <f t="shared" si="0"/>
        <v>40244</v>
      </c>
      <c r="B38" s="41"/>
      <c r="C38" s="116"/>
      <c r="D38" s="43"/>
      <c r="E38" s="42"/>
      <c r="F38" s="116"/>
      <c r="G38" s="43"/>
      <c r="H38" s="41"/>
      <c r="I38" s="14"/>
      <c r="J38" s="14"/>
      <c r="K38" s="41"/>
      <c r="L38" s="42"/>
      <c r="M38" s="43"/>
      <c r="N38" s="14"/>
      <c r="O38" s="14"/>
      <c r="P38" s="14"/>
      <c r="Q38" s="41"/>
      <c r="R38" s="14"/>
      <c r="S38" s="43"/>
      <c r="T38" s="14"/>
      <c r="U38" s="14"/>
      <c r="V38" s="14"/>
      <c r="W38" s="41"/>
      <c r="X38" s="42"/>
      <c r="Y38" s="43"/>
      <c r="Z38" s="14"/>
      <c r="AA38" s="14"/>
      <c r="AB38" s="14"/>
      <c r="AC38" s="44"/>
      <c r="AD38" s="42"/>
      <c r="AE38" s="143"/>
    </row>
    <row r="39" spans="1:31" ht="15">
      <c r="A39" s="511">
        <f t="shared" si="0"/>
        <v>40245</v>
      </c>
      <c r="B39" s="41"/>
      <c r="C39" s="116"/>
      <c r="D39" s="43"/>
      <c r="E39" s="42"/>
      <c r="F39" s="14"/>
      <c r="G39" s="43"/>
      <c r="H39" s="14"/>
      <c r="I39" s="14"/>
      <c r="J39" s="14"/>
      <c r="K39" s="41"/>
      <c r="L39" s="42"/>
      <c r="M39" s="43"/>
      <c r="N39" s="14"/>
      <c r="O39" s="14"/>
      <c r="P39" s="14"/>
      <c r="Q39" s="41"/>
      <c r="R39" s="42"/>
      <c r="S39" s="43"/>
      <c r="T39" s="14"/>
      <c r="U39" s="14"/>
      <c r="V39" s="14"/>
      <c r="W39" s="41"/>
      <c r="X39" s="42"/>
      <c r="Y39" s="43"/>
      <c r="Z39" s="14"/>
      <c r="AA39" s="14"/>
      <c r="AB39" s="14"/>
      <c r="AC39" s="44"/>
      <c r="AD39" s="42"/>
      <c r="AE39" s="143"/>
    </row>
    <row r="40" spans="1:31" ht="15">
      <c r="A40" s="511">
        <f aca="true" t="shared" si="1" ref="A40:A45">A39+1</f>
        <v>40246</v>
      </c>
      <c r="B40" s="41"/>
      <c r="C40" s="116"/>
      <c r="D40" s="43"/>
      <c r="E40" s="42"/>
      <c r="F40" s="116"/>
      <c r="G40" s="43"/>
      <c r="H40" s="14"/>
      <c r="I40" s="14"/>
      <c r="J40" s="14"/>
      <c r="K40" s="41"/>
      <c r="L40" s="42"/>
      <c r="M40" s="43"/>
      <c r="N40" s="14"/>
      <c r="O40" s="14"/>
      <c r="P40" s="14"/>
      <c r="Q40" s="41"/>
      <c r="R40" s="42"/>
      <c r="S40" s="43"/>
      <c r="T40" s="14"/>
      <c r="U40" s="14"/>
      <c r="V40" s="14"/>
      <c r="W40" s="41"/>
      <c r="X40" s="42"/>
      <c r="Y40" s="43"/>
      <c r="Z40" s="14"/>
      <c r="AA40" s="14"/>
      <c r="AB40" s="14"/>
      <c r="AC40" s="44"/>
      <c r="AD40" s="42"/>
      <c r="AE40" s="143"/>
    </row>
    <row r="41" spans="1:31" ht="15">
      <c r="A41" s="511">
        <f t="shared" si="1"/>
        <v>40247</v>
      </c>
      <c r="B41" s="454"/>
      <c r="C41" s="451"/>
      <c r="D41" s="452"/>
      <c r="E41" s="451"/>
      <c r="F41" s="451"/>
      <c r="G41" s="452"/>
      <c r="H41" s="453"/>
      <c r="I41" s="453"/>
      <c r="J41" s="453"/>
      <c r="K41" s="454"/>
      <c r="L41" s="453"/>
      <c r="M41" s="453"/>
      <c r="N41" s="454"/>
      <c r="O41" s="453"/>
      <c r="P41" s="453"/>
      <c r="Q41" s="454"/>
      <c r="R41" s="453"/>
      <c r="S41" s="453"/>
      <c r="T41" s="454"/>
      <c r="U41" s="453"/>
      <c r="V41" s="453"/>
      <c r="W41" s="454"/>
      <c r="X41" s="453"/>
      <c r="Y41" s="452"/>
      <c r="Z41" s="453"/>
      <c r="AA41" s="453"/>
      <c r="AB41" s="453"/>
      <c r="AC41" s="450"/>
      <c r="AD41" s="451"/>
      <c r="AE41" s="455"/>
    </row>
    <row r="42" spans="1:31" ht="15">
      <c r="A42" s="511">
        <f t="shared" si="1"/>
        <v>40248</v>
      </c>
      <c r="B42" s="454"/>
      <c r="C42" s="451"/>
      <c r="D42" s="452"/>
      <c r="E42" s="451"/>
      <c r="F42" s="451"/>
      <c r="G42" s="452"/>
      <c r="H42" s="453"/>
      <c r="I42" s="453"/>
      <c r="J42" s="453"/>
      <c r="K42" s="454"/>
      <c r="L42" s="451"/>
      <c r="M42" s="452"/>
      <c r="N42" s="453"/>
      <c r="O42" s="453"/>
      <c r="P42" s="453"/>
      <c r="Q42" s="454"/>
      <c r="R42" s="451"/>
      <c r="S42" s="452"/>
      <c r="T42" s="453"/>
      <c r="U42" s="453"/>
      <c r="V42" s="453"/>
      <c r="W42" s="454"/>
      <c r="X42" s="451"/>
      <c r="Y42" s="452"/>
      <c r="Z42" s="453"/>
      <c r="AA42" s="453"/>
      <c r="AB42" s="453"/>
      <c r="AC42" s="450"/>
      <c r="AD42" s="451"/>
      <c r="AE42" s="455"/>
    </row>
    <row r="43" spans="1:31" ht="15">
      <c r="A43" s="511">
        <f t="shared" si="1"/>
        <v>40249</v>
      </c>
      <c r="B43" s="41"/>
      <c r="C43" s="116"/>
      <c r="D43" s="43"/>
      <c r="E43" s="42"/>
      <c r="F43" s="42"/>
      <c r="G43" s="43"/>
      <c r="H43" s="14"/>
      <c r="I43" s="14"/>
      <c r="J43" s="14"/>
      <c r="K43" s="41"/>
      <c r="L43" s="42"/>
      <c r="M43" s="43"/>
      <c r="N43" s="14"/>
      <c r="O43" s="14"/>
      <c r="P43" s="14"/>
      <c r="Q43" s="41"/>
      <c r="R43" s="42"/>
      <c r="S43" s="43"/>
      <c r="T43" s="41"/>
      <c r="U43" s="42"/>
      <c r="V43" s="14"/>
      <c r="W43" s="41"/>
      <c r="X43" s="42"/>
      <c r="Y43" s="43"/>
      <c r="Z43" s="14"/>
      <c r="AA43" s="14"/>
      <c r="AB43" s="14"/>
      <c r="AC43" s="44"/>
      <c r="AD43" s="42"/>
      <c r="AE43" s="143"/>
    </row>
    <row r="44" spans="1:31" ht="15">
      <c r="A44" s="511">
        <f t="shared" si="1"/>
        <v>40250</v>
      </c>
      <c r="B44" s="41"/>
      <c r="C44" s="116"/>
      <c r="D44" s="43"/>
      <c r="E44" s="42"/>
      <c r="F44" s="42"/>
      <c r="G44" s="43"/>
      <c r="H44" s="14"/>
      <c r="I44" s="42"/>
      <c r="J44" s="14"/>
      <c r="K44" s="41"/>
      <c r="L44" s="14"/>
      <c r="M44" s="43"/>
      <c r="N44" s="14"/>
      <c r="O44" s="14"/>
      <c r="P44" s="14"/>
      <c r="Q44" s="41"/>
      <c r="R44" s="42"/>
      <c r="S44" s="43"/>
      <c r="T44" s="14"/>
      <c r="U44" s="14"/>
      <c r="V44" s="14"/>
      <c r="W44" s="41"/>
      <c r="X44" s="42"/>
      <c r="Y44" s="43"/>
      <c r="Z44" s="14"/>
      <c r="AA44" s="14"/>
      <c r="AB44" s="14"/>
      <c r="AC44" s="44"/>
      <c r="AD44" s="42"/>
      <c r="AE44" s="143"/>
    </row>
    <row r="45" spans="1:31" ht="15">
      <c r="A45" s="511">
        <f t="shared" si="1"/>
        <v>40251</v>
      </c>
      <c r="B45" s="41"/>
      <c r="C45" s="116"/>
      <c r="D45" s="43"/>
      <c r="E45" s="42"/>
      <c r="F45" s="116"/>
      <c r="G45" s="43"/>
      <c r="H45" s="41"/>
      <c r="I45" s="14"/>
      <c r="J45" s="14"/>
      <c r="K45" s="41"/>
      <c r="L45" s="14"/>
      <c r="M45" s="14"/>
      <c r="N45" s="41"/>
      <c r="O45" s="14"/>
      <c r="P45" s="14"/>
      <c r="Q45" s="41"/>
      <c r="R45" s="42"/>
      <c r="S45" s="43"/>
      <c r="T45" s="41"/>
      <c r="U45" s="42"/>
      <c r="V45" s="43"/>
      <c r="W45" s="14"/>
      <c r="X45" s="14"/>
      <c r="Y45" s="14"/>
      <c r="Z45" s="41"/>
      <c r="AA45" s="42"/>
      <c r="AB45" s="14"/>
      <c r="AC45" s="44"/>
      <c r="AD45" s="42"/>
      <c r="AE45" s="143"/>
    </row>
    <row r="46" spans="1:31" ht="15">
      <c r="A46" s="511">
        <f aca="true" t="shared" si="2" ref="A46:A163">A45+1</f>
        <v>40252</v>
      </c>
      <c r="B46" s="41"/>
      <c r="C46" s="116"/>
      <c r="D46" s="43"/>
      <c r="E46" s="14"/>
      <c r="F46" s="14"/>
      <c r="G46" s="14"/>
      <c r="H46" s="14"/>
      <c r="I46" s="14"/>
      <c r="J46" s="14"/>
      <c r="K46" s="41"/>
      <c r="L46" s="42"/>
      <c r="M46" s="43"/>
      <c r="N46" s="14"/>
      <c r="O46" s="42"/>
      <c r="P46" s="43"/>
      <c r="Q46" s="14"/>
      <c r="R46" s="14"/>
      <c r="S46" s="14"/>
      <c r="T46" s="41"/>
      <c r="U46" s="42"/>
      <c r="V46" s="43"/>
      <c r="W46" s="14"/>
      <c r="X46" s="14"/>
      <c r="Y46" s="14"/>
      <c r="Z46" s="14"/>
      <c r="AA46" s="14"/>
      <c r="AB46" s="14"/>
      <c r="AC46" s="44"/>
      <c r="AD46" s="42"/>
      <c r="AE46" s="143"/>
    </row>
    <row r="47" spans="1:31" ht="15">
      <c r="A47" s="511">
        <f t="shared" si="2"/>
        <v>40253</v>
      </c>
      <c r="B47" s="41"/>
      <c r="C47" s="116"/>
      <c r="D47" s="43"/>
      <c r="E47" s="14"/>
      <c r="F47" s="42"/>
      <c r="G47" s="43"/>
      <c r="H47" s="41"/>
      <c r="I47" s="14"/>
      <c r="J47" s="14"/>
      <c r="K47" s="41"/>
      <c r="L47" s="42"/>
      <c r="M47" s="43"/>
      <c r="N47" s="14"/>
      <c r="O47" s="14"/>
      <c r="P47" s="14"/>
      <c r="Q47" s="41"/>
      <c r="R47" s="116"/>
      <c r="S47" s="43"/>
      <c r="T47" s="14"/>
      <c r="U47" s="14"/>
      <c r="V47" s="14"/>
      <c r="W47" s="41"/>
      <c r="X47" s="42"/>
      <c r="Y47" s="43"/>
      <c r="Z47" s="14"/>
      <c r="AA47" s="14"/>
      <c r="AB47" s="14"/>
      <c r="AC47" s="44"/>
      <c r="AD47" s="14"/>
      <c r="AE47" s="143"/>
    </row>
    <row r="48" spans="1:31" ht="15">
      <c r="A48" s="511">
        <f t="shared" si="2"/>
        <v>40254</v>
      </c>
      <c r="B48" s="454"/>
      <c r="C48" s="451"/>
      <c r="D48" s="452"/>
      <c r="E48" s="451"/>
      <c r="F48" s="451"/>
      <c r="G48" s="452"/>
      <c r="H48" s="453"/>
      <c r="I48" s="453"/>
      <c r="J48" s="453"/>
      <c r="K48" s="454"/>
      <c r="L48" s="453"/>
      <c r="M48" s="453"/>
      <c r="N48" s="454"/>
      <c r="O48" s="453"/>
      <c r="P48" s="453"/>
      <c r="Q48" s="454"/>
      <c r="R48" s="453"/>
      <c r="S48" s="453"/>
      <c r="T48" s="454"/>
      <c r="U48" s="453"/>
      <c r="V48" s="453"/>
      <c r="W48" s="454"/>
      <c r="X48" s="453"/>
      <c r="Y48" s="452"/>
      <c r="Z48" s="453"/>
      <c r="AA48" s="453"/>
      <c r="AB48" s="453"/>
      <c r="AC48" s="450"/>
      <c r="AD48" s="451"/>
      <c r="AE48" s="455"/>
    </row>
    <row r="49" spans="1:31" ht="15">
      <c r="A49" s="511">
        <f t="shared" si="2"/>
        <v>40255</v>
      </c>
      <c r="B49" s="454"/>
      <c r="C49" s="451"/>
      <c r="D49" s="452"/>
      <c r="E49" s="451"/>
      <c r="F49" s="451"/>
      <c r="G49" s="452"/>
      <c r="H49" s="453"/>
      <c r="I49" s="453"/>
      <c r="J49" s="453"/>
      <c r="K49" s="454"/>
      <c r="L49" s="451"/>
      <c r="M49" s="452"/>
      <c r="N49" s="453"/>
      <c r="O49" s="453"/>
      <c r="P49" s="453"/>
      <c r="Q49" s="454"/>
      <c r="R49" s="451"/>
      <c r="S49" s="452"/>
      <c r="T49" s="453"/>
      <c r="U49" s="453"/>
      <c r="V49" s="453"/>
      <c r="W49" s="454"/>
      <c r="X49" s="451"/>
      <c r="Y49" s="452"/>
      <c r="Z49" s="453"/>
      <c r="AA49" s="453"/>
      <c r="AB49" s="453"/>
      <c r="AC49" s="450"/>
      <c r="AD49" s="451"/>
      <c r="AE49" s="455"/>
    </row>
    <row r="50" spans="1:31" ht="15">
      <c r="A50" s="511">
        <f t="shared" si="2"/>
        <v>40256</v>
      </c>
      <c r="B50" s="41"/>
      <c r="C50" s="116"/>
      <c r="D50" s="43"/>
      <c r="E50" s="14"/>
      <c r="F50" s="14"/>
      <c r="G50" s="43"/>
      <c r="H50" s="14"/>
      <c r="I50" s="14"/>
      <c r="J50" s="14"/>
      <c r="K50" s="41"/>
      <c r="L50" s="42"/>
      <c r="M50" s="43"/>
      <c r="N50" s="14"/>
      <c r="O50" s="42"/>
      <c r="P50" s="43"/>
      <c r="Q50" s="42"/>
      <c r="R50" s="42"/>
      <c r="S50" s="43"/>
      <c r="T50" s="14"/>
      <c r="U50" s="42"/>
      <c r="V50" s="43"/>
      <c r="W50" s="42"/>
      <c r="X50" s="42"/>
      <c r="Y50" s="43"/>
      <c r="Z50" s="14"/>
      <c r="AA50" s="14"/>
      <c r="AB50" s="14"/>
      <c r="AC50" s="44"/>
      <c r="AD50" s="42"/>
      <c r="AE50" s="143"/>
    </row>
    <row r="51" spans="1:31" ht="15">
      <c r="A51" s="511">
        <f t="shared" si="2"/>
        <v>40257</v>
      </c>
      <c r="B51" s="41"/>
      <c r="C51" s="42"/>
      <c r="D51" s="43"/>
      <c r="E51" s="14"/>
      <c r="F51" s="42"/>
      <c r="G51" s="14"/>
      <c r="H51" s="14"/>
      <c r="I51" s="14"/>
      <c r="J51" s="14"/>
      <c r="K51" s="41"/>
      <c r="L51" s="42"/>
      <c r="M51" s="43"/>
      <c r="N51" s="14"/>
      <c r="O51" s="42"/>
      <c r="P51" s="43"/>
      <c r="Q51" s="41"/>
      <c r="R51" s="42"/>
      <c r="S51" s="43"/>
      <c r="T51" s="44"/>
      <c r="U51" s="42"/>
      <c r="V51" s="43"/>
      <c r="W51" s="14"/>
      <c r="X51" s="14"/>
      <c r="Y51" s="14"/>
      <c r="Z51" s="14"/>
      <c r="AA51" s="14"/>
      <c r="AB51" s="14"/>
      <c r="AC51" s="44"/>
      <c r="AD51" s="42"/>
      <c r="AE51" s="143"/>
    </row>
    <row r="52" spans="1:31" ht="15">
      <c r="A52" s="511">
        <f t="shared" si="2"/>
        <v>40258</v>
      </c>
      <c r="B52" s="41"/>
      <c r="C52" s="116"/>
      <c r="D52" s="43"/>
      <c r="E52" s="42"/>
      <c r="F52" s="42"/>
      <c r="G52" s="43"/>
      <c r="H52" s="41"/>
      <c r="I52" s="42"/>
      <c r="J52" s="43"/>
      <c r="K52" s="41"/>
      <c r="L52" s="42"/>
      <c r="M52" s="43"/>
      <c r="N52" s="44"/>
      <c r="O52" s="42"/>
      <c r="P52" s="43"/>
      <c r="Q52" s="14"/>
      <c r="R52" s="14"/>
      <c r="S52" s="14"/>
      <c r="T52" s="41"/>
      <c r="U52" s="42"/>
      <c r="V52" s="43"/>
      <c r="W52" s="14"/>
      <c r="X52" s="14"/>
      <c r="Y52" s="14"/>
      <c r="Z52" s="41"/>
      <c r="AA52" s="42"/>
      <c r="AB52" s="43"/>
      <c r="AC52" s="14"/>
      <c r="AD52" s="14"/>
      <c r="AE52" s="14"/>
    </row>
    <row r="53" spans="1:31" ht="15">
      <c r="A53" s="511">
        <f t="shared" si="2"/>
        <v>40259</v>
      </c>
      <c r="B53" s="41"/>
      <c r="C53" s="42"/>
      <c r="D53" s="43"/>
      <c r="E53" s="14"/>
      <c r="F53" s="42"/>
      <c r="G53" s="14"/>
      <c r="H53" s="41"/>
      <c r="I53" s="42"/>
      <c r="J53" s="43"/>
      <c r="K53" s="14"/>
      <c r="L53" s="14"/>
      <c r="M53" s="14"/>
      <c r="N53" s="14"/>
      <c r="O53" s="14"/>
      <c r="P53" s="14"/>
      <c r="Q53" s="41"/>
      <c r="R53" s="42"/>
      <c r="S53" s="43"/>
      <c r="T53" s="41"/>
      <c r="U53" s="42"/>
      <c r="V53" s="43"/>
      <c r="W53" s="14"/>
      <c r="X53" s="14"/>
      <c r="Y53" s="14"/>
      <c r="Z53" s="14"/>
      <c r="AA53" s="14"/>
      <c r="AB53" s="14"/>
      <c r="AC53" s="41"/>
      <c r="AD53" s="42"/>
      <c r="AE53" s="43"/>
    </row>
    <row r="54" spans="1:31" ht="15">
      <c r="A54" s="511">
        <f t="shared" si="2"/>
        <v>40260</v>
      </c>
      <c r="B54" s="41"/>
      <c r="C54" s="42"/>
      <c r="D54" s="43"/>
      <c r="E54" s="42"/>
      <c r="F54" s="42"/>
      <c r="G54" s="43"/>
      <c r="H54" s="14"/>
      <c r="I54" s="14"/>
      <c r="J54" s="14"/>
      <c r="K54" s="41"/>
      <c r="L54" s="42"/>
      <c r="M54" s="43"/>
      <c r="N54" s="41"/>
      <c r="O54" s="42"/>
      <c r="P54" s="43"/>
      <c r="Q54" s="41"/>
      <c r="R54" s="42"/>
      <c r="S54" s="43"/>
      <c r="T54" s="14"/>
      <c r="U54" s="14"/>
      <c r="V54" s="14"/>
      <c r="W54" s="41"/>
      <c r="X54" s="42"/>
      <c r="Y54" s="43"/>
      <c r="Z54" s="14"/>
      <c r="AA54" s="14"/>
      <c r="AB54" s="14"/>
      <c r="AC54" s="44"/>
      <c r="AD54" s="42"/>
      <c r="AE54" s="143"/>
    </row>
    <row r="55" spans="1:31" ht="15">
      <c r="A55" s="511">
        <f t="shared" si="2"/>
        <v>40261</v>
      </c>
      <c r="B55" s="454"/>
      <c r="C55" s="451"/>
      <c r="D55" s="452"/>
      <c r="E55" s="451"/>
      <c r="F55" s="451"/>
      <c r="G55" s="452"/>
      <c r="H55" s="453"/>
      <c r="I55" s="453"/>
      <c r="J55" s="453"/>
      <c r="K55" s="454"/>
      <c r="L55" s="451"/>
      <c r="M55" s="452"/>
      <c r="N55" s="453"/>
      <c r="O55" s="453"/>
      <c r="P55" s="453"/>
      <c r="Q55" s="454"/>
      <c r="R55" s="451"/>
      <c r="S55" s="452"/>
      <c r="T55" s="453"/>
      <c r="U55" s="453"/>
      <c r="V55" s="453"/>
      <c r="W55" s="454"/>
      <c r="X55" s="451"/>
      <c r="Y55" s="452"/>
      <c r="Z55" s="453"/>
      <c r="AA55" s="453"/>
      <c r="AB55" s="453"/>
      <c r="AC55" s="450"/>
      <c r="AD55" s="451"/>
      <c r="AE55" s="455"/>
    </row>
    <row r="56" spans="1:31" ht="15">
      <c r="A56" s="511">
        <f t="shared" si="2"/>
        <v>40262</v>
      </c>
      <c r="B56" s="454"/>
      <c r="C56" s="451"/>
      <c r="D56" s="452"/>
      <c r="E56" s="451"/>
      <c r="F56" s="451"/>
      <c r="G56" s="453"/>
      <c r="H56" s="454"/>
      <c r="I56" s="451"/>
      <c r="J56" s="452"/>
      <c r="K56" s="453"/>
      <c r="L56" s="453"/>
      <c r="M56" s="453"/>
      <c r="N56" s="454"/>
      <c r="O56" s="453"/>
      <c r="P56" s="453"/>
      <c r="Q56" s="454"/>
      <c r="R56" s="451"/>
      <c r="S56" s="452"/>
      <c r="T56" s="453"/>
      <c r="U56" s="453"/>
      <c r="V56" s="453"/>
      <c r="W56" s="454"/>
      <c r="X56" s="451"/>
      <c r="Y56" s="452"/>
      <c r="Z56" s="453"/>
      <c r="AA56" s="453"/>
      <c r="AB56" s="453"/>
      <c r="AC56" s="450"/>
      <c r="AD56" s="451"/>
      <c r="AE56" s="455"/>
    </row>
    <row r="57" spans="1:31" ht="15">
      <c r="A57" s="511">
        <f t="shared" si="2"/>
        <v>40263</v>
      </c>
      <c r="B57" s="41"/>
      <c r="C57" s="116"/>
      <c r="D57" s="43"/>
      <c r="E57" s="42"/>
      <c r="F57" s="42"/>
      <c r="G57" s="43"/>
      <c r="H57" s="14"/>
      <c r="I57" s="14"/>
      <c r="J57" s="14"/>
      <c r="K57" s="41"/>
      <c r="L57" s="42"/>
      <c r="M57" s="43"/>
      <c r="N57" s="14"/>
      <c r="O57" s="14"/>
      <c r="P57" s="14"/>
      <c r="Q57" s="41"/>
      <c r="R57" s="42"/>
      <c r="S57" s="43"/>
      <c r="T57" s="14"/>
      <c r="U57" s="14"/>
      <c r="V57" s="14"/>
      <c r="W57" s="41"/>
      <c r="X57" s="42"/>
      <c r="Y57" s="43"/>
      <c r="Z57" s="14"/>
      <c r="AA57" s="42"/>
      <c r="AB57" s="143"/>
      <c r="AC57" s="44"/>
      <c r="AD57" s="42"/>
      <c r="AE57" s="143"/>
    </row>
    <row r="58" spans="1:31" ht="15">
      <c r="A58" s="511">
        <f t="shared" si="2"/>
        <v>40264</v>
      </c>
      <c r="B58" s="41"/>
      <c r="C58" s="116"/>
      <c r="D58" s="43"/>
      <c r="E58" s="42"/>
      <c r="F58" s="42"/>
      <c r="G58" s="43"/>
      <c r="H58" s="14"/>
      <c r="I58" s="42"/>
      <c r="J58" s="14"/>
      <c r="K58" s="41"/>
      <c r="L58" s="14"/>
      <c r="M58" s="43"/>
      <c r="N58" s="14"/>
      <c r="O58" s="14"/>
      <c r="P58" s="14"/>
      <c r="Q58" s="41"/>
      <c r="R58" s="42"/>
      <c r="S58" s="43"/>
      <c r="T58" s="14"/>
      <c r="U58" s="14"/>
      <c r="V58" s="14"/>
      <c r="W58" s="41"/>
      <c r="X58" s="42"/>
      <c r="Y58" s="43"/>
      <c r="Z58" s="14"/>
      <c r="AA58" s="14"/>
      <c r="AB58" s="14"/>
      <c r="AC58" s="44"/>
      <c r="AD58" s="42"/>
      <c r="AE58" s="143"/>
    </row>
    <row r="59" spans="1:31" ht="15">
      <c r="A59" s="511">
        <f t="shared" si="2"/>
        <v>40265</v>
      </c>
      <c r="B59" s="41"/>
      <c r="C59" s="116"/>
      <c r="D59" s="43"/>
      <c r="E59" s="42"/>
      <c r="F59" s="14"/>
      <c r="G59" s="43"/>
      <c r="H59" s="14"/>
      <c r="I59" s="14"/>
      <c r="J59" s="14"/>
      <c r="K59" s="41"/>
      <c r="L59" s="42"/>
      <c r="M59" s="43"/>
      <c r="N59" s="14"/>
      <c r="O59" s="14"/>
      <c r="P59" s="14"/>
      <c r="Q59" s="41"/>
      <c r="R59" s="42"/>
      <c r="S59" s="43"/>
      <c r="T59" s="14"/>
      <c r="U59" s="14"/>
      <c r="V59" s="14"/>
      <c r="W59" s="41"/>
      <c r="X59" s="42"/>
      <c r="Y59" s="43"/>
      <c r="Z59" s="14"/>
      <c r="AA59" s="14"/>
      <c r="AB59" s="14"/>
      <c r="AC59" s="44"/>
      <c r="AD59" s="42"/>
      <c r="AE59" s="143"/>
    </row>
    <row r="60" spans="1:31" ht="15">
      <c r="A60" s="511">
        <f t="shared" si="2"/>
        <v>40266</v>
      </c>
      <c r="B60" s="814">
        <v>4</v>
      </c>
      <c r="C60" s="116" t="s">
        <v>422</v>
      </c>
      <c r="D60" s="815">
        <v>4</v>
      </c>
      <c r="E60" s="116">
        <v>5</v>
      </c>
      <c r="F60" s="116" t="s">
        <v>573</v>
      </c>
      <c r="G60" s="815">
        <v>5</v>
      </c>
      <c r="H60" s="328">
        <v>3</v>
      </c>
      <c r="I60" s="116" t="s">
        <v>580</v>
      </c>
      <c r="J60" s="328">
        <v>1</v>
      </c>
      <c r="K60" s="814">
        <v>2</v>
      </c>
      <c r="L60" s="116" t="s">
        <v>586</v>
      </c>
      <c r="M60" s="815">
        <v>2</v>
      </c>
      <c r="N60" s="328">
        <v>1</v>
      </c>
      <c r="O60" s="328" t="s">
        <v>587</v>
      </c>
      <c r="P60" s="328">
        <v>1</v>
      </c>
      <c r="Q60" s="814">
        <v>2</v>
      </c>
      <c r="R60" s="116" t="s">
        <v>319</v>
      </c>
      <c r="S60" s="815">
        <v>1</v>
      </c>
      <c r="T60" s="328">
        <v>1</v>
      </c>
      <c r="U60" s="328" t="s">
        <v>320</v>
      </c>
      <c r="V60" s="328"/>
      <c r="W60" s="814">
        <v>3</v>
      </c>
      <c r="X60" s="116" t="s">
        <v>373</v>
      </c>
      <c r="Y60" s="815"/>
      <c r="Z60" s="328">
        <v>2</v>
      </c>
      <c r="AA60" s="328" t="s">
        <v>383</v>
      </c>
      <c r="AB60" s="328"/>
      <c r="AC60" s="811"/>
      <c r="AD60" s="116" t="s">
        <v>321</v>
      </c>
      <c r="AE60" s="816">
        <v>2</v>
      </c>
    </row>
    <row r="61" spans="1:31" ht="15">
      <c r="A61" s="511">
        <f t="shared" si="2"/>
        <v>40267</v>
      </c>
      <c r="B61" s="41">
        <v>2</v>
      </c>
      <c r="C61" s="42" t="s">
        <v>422</v>
      </c>
      <c r="D61" s="43">
        <v>6</v>
      </c>
      <c r="E61" s="42">
        <v>3</v>
      </c>
      <c r="F61" s="116" t="s">
        <v>580</v>
      </c>
      <c r="G61" s="43">
        <v>4</v>
      </c>
      <c r="H61" s="14"/>
      <c r="I61" s="14" t="s">
        <v>373</v>
      </c>
      <c r="J61" s="14">
        <v>1</v>
      </c>
      <c r="K61" s="41">
        <v>1</v>
      </c>
      <c r="L61" s="14" t="s">
        <v>618</v>
      </c>
      <c r="M61" s="43">
        <v>2</v>
      </c>
      <c r="N61" s="14"/>
      <c r="O61" s="14" t="s">
        <v>322</v>
      </c>
      <c r="P61" s="14">
        <v>2</v>
      </c>
      <c r="Q61" s="41">
        <v>1</v>
      </c>
      <c r="R61" s="42" t="s">
        <v>617</v>
      </c>
      <c r="S61" s="43"/>
      <c r="T61" s="14"/>
      <c r="U61" s="14"/>
      <c r="V61" s="14"/>
      <c r="W61" s="41"/>
      <c r="X61" s="42"/>
      <c r="Y61" s="43"/>
      <c r="Z61" s="14"/>
      <c r="AA61" s="14"/>
      <c r="AB61" s="14"/>
      <c r="AC61" s="44"/>
      <c r="AD61" s="42"/>
      <c r="AE61" s="143"/>
    </row>
    <row r="62" spans="1:31" ht="15">
      <c r="A62" s="511">
        <f t="shared" si="2"/>
        <v>40268</v>
      </c>
      <c r="B62" s="41">
        <v>1</v>
      </c>
      <c r="C62" s="42" t="s">
        <v>317</v>
      </c>
      <c r="D62" s="43">
        <v>1</v>
      </c>
      <c r="E62" s="42">
        <v>1</v>
      </c>
      <c r="F62" s="42" t="s">
        <v>385</v>
      </c>
      <c r="G62" s="43">
        <v>1</v>
      </c>
      <c r="H62" s="14">
        <v>1</v>
      </c>
      <c r="I62" s="14" t="s">
        <v>586</v>
      </c>
      <c r="J62" s="14">
        <v>1</v>
      </c>
      <c r="K62" s="41">
        <v>1</v>
      </c>
      <c r="L62" s="14" t="s">
        <v>318</v>
      </c>
      <c r="M62" s="43">
        <v>1</v>
      </c>
      <c r="N62" s="14">
        <v>1</v>
      </c>
      <c r="O62" s="42" t="s">
        <v>323</v>
      </c>
      <c r="P62" s="14">
        <v>1</v>
      </c>
      <c r="Q62" s="41">
        <v>5</v>
      </c>
      <c r="R62" s="42" t="s">
        <v>324</v>
      </c>
      <c r="S62" s="43"/>
      <c r="T62" s="14">
        <v>13</v>
      </c>
      <c r="U62" s="14" t="s">
        <v>422</v>
      </c>
      <c r="V62" s="14">
        <v>15</v>
      </c>
      <c r="W62" s="41">
        <v>3</v>
      </c>
      <c r="X62" s="42" t="s">
        <v>580</v>
      </c>
      <c r="Y62" s="43">
        <v>1</v>
      </c>
      <c r="Z62" s="14">
        <v>1</v>
      </c>
      <c r="AA62" s="14" t="s">
        <v>620</v>
      </c>
      <c r="AB62" s="14">
        <v>1</v>
      </c>
      <c r="AC62" s="44"/>
      <c r="AD62" s="42"/>
      <c r="AE62" s="143"/>
    </row>
    <row r="63" spans="1:31" ht="15">
      <c r="A63" s="511">
        <f t="shared" si="2"/>
        <v>40269</v>
      </c>
      <c r="B63" s="41">
        <v>14</v>
      </c>
      <c r="C63" s="42" t="s">
        <v>422</v>
      </c>
      <c r="D63" s="43">
        <v>11</v>
      </c>
      <c r="E63" s="42">
        <v>4</v>
      </c>
      <c r="F63" s="42" t="s">
        <v>325</v>
      </c>
      <c r="G63" s="43"/>
      <c r="H63" s="14">
        <v>1</v>
      </c>
      <c r="I63" s="14" t="s">
        <v>326</v>
      </c>
      <c r="J63" s="14"/>
      <c r="K63" s="41"/>
      <c r="L63" s="42" t="s">
        <v>580</v>
      </c>
      <c r="M63" s="43">
        <v>2</v>
      </c>
      <c r="N63" s="14"/>
      <c r="O63" s="14" t="s">
        <v>423</v>
      </c>
      <c r="P63" s="14">
        <v>1</v>
      </c>
      <c r="Q63" s="41"/>
      <c r="R63" s="42" t="s">
        <v>373</v>
      </c>
      <c r="S63" s="43">
        <v>2</v>
      </c>
      <c r="T63" s="14"/>
      <c r="U63" s="14" t="s">
        <v>327</v>
      </c>
      <c r="V63" s="14">
        <v>2</v>
      </c>
      <c r="W63" s="41"/>
      <c r="X63" s="42" t="s">
        <v>339</v>
      </c>
      <c r="Y63" s="43">
        <v>1</v>
      </c>
      <c r="Z63" s="14"/>
      <c r="AA63" s="14" t="s">
        <v>574</v>
      </c>
      <c r="AB63" s="14">
        <v>1</v>
      </c>
      <c r="AC63" s="44">
        <v>1</v>
      </c>
      <c r="AD63" s="42" t="s">
        <v>318</v>
      </c>
      <c r="AE63" s="143"/>
    </row>
    <row r="64" spans="1:31" ht="15">
      <c r="A64" s="511">
        <f t="shared" si="2"/>
        <v>40270</v>
      </c>
      <c r="B64" s="41">
        <v>9</v>
      </c>
      <c r="C64" s="42" t="s">
        <v>422</v>
      </c>
      <c r="D64" s="43">
        <v>9</v>
      </c>
      <c r="E64" s="42">
        <v>1</v>
      </c>
      <c r="F64" s="42" t="s">
        <v>325</v>
      </c>
      <c r="G64" s="43"/>
      <c r="H64" s="41">
        <v>1</v>
      </c>
      <c r="I64" s="42" t="s">
        <v>639</v>
      </c>
      <c r="J64" s="14"/>
      <c r="K64" s="41"/>
      <c r="L64" s="42" t="s">
        <v>638</v>
      </c>
      <c r="M64" s="43">
        <v>1</v>
      </c>
      <c r="N64" s="14"/>
      <c r="O64" s="14"/>
      <c r="P64" s="14"/>
      <c r="Q64" s="41"/>
      <c r="R64" s="42"/>
      <c r="S64" s="43"/>
      <c r="T64" s="14"/>
      <c r="U64" s="14"/>
      <c r="V64" s="14"/>
      <c r="W64" s="41"/>
      <c r="X64" s="42"/>
      <c r="Y64" s="43"/>
      <c r="Z64" s="14"/>
      <c r="AA64" s="14"/>
      <c r="AB64" s="14"/>
      <c r="AC64" s="44"/>
      <c r="AD64" s="42"/>
      <c r="AE64" s="143"/>
    </row>
    <row r="65" spans="1:31" ht="15">
      <c r="A65" s="511">
        <f t="shared" si="2"/>
        <v>40271</v>
      </c>
      <c r="B65" s="454"/>
      <c r="C65" s="451"/>
      <c r="D65" s="452"/>
      <c r="E65" s="451"/>
      <c r="F65" s="451" t="s">
        <v>568</v>
      </c>
      <c r="G65" s="452"/>
      <c r="H65" s="453"/>
      <c r="I65" s="453"/>
      <c r="J65" s="453"/>
      <c r="K65" s="454"/>
      <c r="L65" s="451"/>
      <c r="M65" s="452"/>
      <c r="N65" s="453"/>
      <c r="O65" s="453"/>
      <c r="P65" s="453"/>
      <c r="Q65" s="454"/>
      <c r="R65" s="451"/>
      <c r="S65" s="452"/>
      <c r="T65" s="453"/>
      <c r="U65" s="453"/>
      <c r="V65" s="453"/>
      <c r="W65" s="454"/>
      <c r="X65" s="451"/>
      <c r="Y65" s="452"/>
      <c r="Z65" s="453"/>
      <c r="AA65" s="453"/>
      <c r="AB65" s="453"/>
      <c r="AC65" s="450"/>
      <c r="AD65" s="451"/>
      <c r="AE65" s="455"/>
    </row>
    <row r="66" spans="1:31" ht="15">
      <c r="A66" s="511">
        <f t="shared" si="2"/>
        <v>40272</v>
      </c>
      <c r="B66" s="454"/>
      <c r="C66" s="451"/>
      <c r="D66" s="452"/>
      <c r="E66" s="451"/>
      <c r="F66" s="451" t="s">
        <v>568</v>
      </c>
      <c r="G66" s="452"/>
      <c r="H66" s="453"/>
      <c r="I66" s="453"/>
      <c r="J66" s="453"/>
      <c r="K66" s="454"/>
      <c r="L66" s="451"/>
      <c r="M66" s="452"/>
      <c r="N66" s="453"/>
      <c r="O66" s="453"/>
      <c r="P66" s="453"/>
      <c r="Q66" s="454"/>
      <c r="R66" s="451"/>
      <c r="S66" s="452"/>
      <c r="T66" s="453"/>
      <c r="U66" s="453"/>
      <c r="V66" s="453"/>
      <c r="W66" s="454"/>
      <c r="X66" s="451"/>
      <c r="Y66" s="452"/>
      <c r="Z66" s="453"/>
      <c r="AA66" s="453"/>
      <c r="AB66" s="453"/>
      <c r="AC66" s="450"/>
      <c r="AD66" s="451"/>
      <c r="AE66" s="455"/>
    </row>
    <row r="67" spans="1:31" ht="15">
      <c r="A67" s="511">
        <f t="shared" si="2"/>
        <v>40273</v>
      </c>
      <c r="B67" s="814">
        <v>6</v>
      </c>
      <c r="C67" s="116" t="s">
        <v>638</v>
      </c>
      <c r="D67" s="815">
        <v>4</v>
      </c>
      <c r="E67" s="116">
        <v>1</v>
      </c>
      <c r="F67" s="116" t="s">
        <v>422</v>
      </c>
      <c r="G67" s="815">
        <v>1</v>
      </c>
      <c r="H67" s="328">
        <v>1</v>
      </c>
      <c r="I67" s="328" t="s">
        <v>586</v>
      </c>
      <c r="J67" s="328">
        <v>1</v>
      </c>
      <c r="K67" s="814">
        <v>1</v>
      </c>
      <c r="L67" s="116" t="s">
        <v>664</v>
      </c>
      <c r="M67" s="815">
        <v>1</v>
      </c>
      <c r="N67" s="328">
        <v>2</v>
      </c>
      <c r="O67" s="328" t="s">
        <v>587</v>
      </c>
      <c r="P67" s="328">
        <v>2</v>
      </c>
      <c r="Q67" s="814">
        <v>1</v>
      </c>
      <c r="R67" s="116" t="s">
        <v>326</v>
      </c>
      <c r="S67" s="815"/>
      <c r="T67" s="328">
        <v>1</v>
      </c>
      <c r="U67" s="328" t="s">
        <v>667</v>
      </c>
      <c r="V67" s="328"/>
      <c r="W67" s="328">
        <v>2</v>
      </c>
      <c r="X67" s="328" t="s">
        <v>694</v>
      </c>
      <c r="Y67" s="815"/>
      <c r="Z67" s="328" t="s">
        <v>368</v>
      </c>
      <c r="AA67" s="328" t="s">
        <v>368</v>
      </c>
      <c r="AB67" s="328"/>
      <c r="AC67" s="811" t="s">
        <v>368</v>
      </c>
      <c r="AD67" s="116" t="s">
        <v>368</v>
      </c>
      <c r="AE67" s="816"/>
    </row>
    <row r="68" spans="1:31" ht="15">
      <c r="A68" s="511">
        <f t="shared" si="2"/>
        <v>40274</v>
      </c>
      <c r="B68" s="814">
        <v>1</v>
      </c>
      <c r="C68" s="116" t="s">
        <v>665</v>
      </c>
      <c r="D68" s="815">
        <v>1</v>
      </c>
      <c r="E68" s="116">
        <v>1</v>
      </c>
      <c r="F68" s="116" t="s">
        <v>695</v>
      </c>
      <c r="G68" s="815" t="s">
        <v>368</v>
      </c>
      <c r="H68" s="328">
        <v>1</v>
      </c>
      <c r="I68" s="116" t="s">
        <v>423</v>
      </c>
      <c r="J68" s="328">
        <v>1</v>
      </c>
      <c r="K68" s="814">
        <v>3</v>
      </c>
      <c r="L68" s="116" t="s">
        <v>666</v>
      </c>
      <c r="M68" s="815">
        <v>3</v>
      </c>
      <c r="N68" s="328">
        <v>2</v>
      </c>
      <c r="O68" s="328" t="s">
        <v>669</v>
      </c>
      <c r="P68" s="328">
        <v>2</v>
      </c>
      <c r="Q68" s="814"/>
      <c r="R68" s="116" t="s">
        <v>696</v>
      </c>
      <c r="S68" s="815">
        <v>2</v>
      </c>
      <c r="T68" s="328"/>
      <c r="U68" s="328" t="s">
        <v>697</v>
      </c>
      <c r="V68" s="328">
        <v>11</v>
      </c>
      <c r="W68" s="814" t="s">
        <v>368</v>
      </c>
      <c r="X68" s="116" t="s">
        <v>368</v>
      </c>
      <c r="Y68" s="815"/>
      <c r="Z68" s="328">
        <v>6</v>
      </c>
      <c r="AA68" s="328" t="s">
        <v>698</v>
      </c>
      <c r="AB68" s="328"/>
      <c r="AC68" s="811">
        <v>1</v>
      </c>
      <c r="AD68" s="116" t="s">
        <v>699</v>
      </c>
      <c r="AE68" s="816"/>
    </row>
    <row r="69" spans="1:31" ht="15">
      <c r="A69" s="511">
        <f t="shared" si="2"/>
        <v>40275</v>
      </c>
      <c r="B69" s="814">
        <v>1</v>
      </c>
      <c r="C69" s="116" t="s">
        <v>670</v>
      </c>
      <c r="D69" s="815">
        <v>1</v>
      </c>
      <c r="E69" s="814"/>
      <c r="F69" s="116"/>
      <c r="G69" s="815"/>
      <c r="H69" s="328"/>
      <c r="I69" s="328"/>
      <c r="J69" s="328"/>
      <c r="K69" s="814"/>
      <c r="L69" s="116"/>
      <c r="M69" s="815"/>
      <c r="N69" s="328"/>
      <c r="O69" s="328"/>
      <c r="P69" s="328"/>
      <c r="Q69" s="814"/>
      <c r="R69" s="116"/>
      <c r="S69" s="815"/>
      <c r="T69" s="328"/>
      <c r="U69" s="328"/>
      <c r="V69" s="328"/>
      <c r="W69" s="814"/>
      <c r="X69" s="116"/>
      <c r="Y69" s="815"/>
      <c r="Z69" s="328"/>
      <c r="AA69" s="328"/>
      <c r="AB69" s="328"/>
      <c r="AC69" s="811"/>
      <c r="AD69" s="116"/>
      <c r="AE69" s="816"/>
    </row>
    <row r="70" spans="1:31" ht="15">
      <c r="A70" s="511">
        <f t="shared" si="2"/>
        <v>40276</v>
      </c>
      <c r="B70" s="814">
        <v>1</v>
      </c>
      <c r="C70" s="116" t="s">
        <v>715</v>
      </c>
      <c r="D70" s="815">
        <v>1</v>
      </c>
      <c r="E70" s="116">
        <v>2</v>
      </c>
      <c r="F70" s="116" t="s">
        <v>668</v>
      </c>
      <c r="G70" s="815"/>
      <c r="H70" s="328"/>
      <c r="I70" s="116" t="s">
        <v>716</v>
      </c>
      <c r="J70" s="328">
        <v>1</v>
      </c>
      <c r="K70" s="814"/>
      <c r="L70" s="116" t="s">
        <v>717</v>
      </c>
      <c r="M70" s="815">
        <v>1</v>
      </c>
      <c r="N70" s="328">
        <v>2</v>
      </c>
      <c r="O70" s="328" t="s">
        <v>694</v>
      </c>
      <c r="P70" s="328"/>
      <c r="Q70" s="814"/>
      <c r="R70" s="42" t="s">
        <v>745</v>
      </c>
      <c r="S70" s="43">
        <v>1</v>
      </c>
      <c r="T70" s="328"/>
      <c r="U70" s="328"/>
      <c r="V70" s="328"/>
      <c r="W70" s="814"/>
      <c r="X70" s="116"/>
      <c r="Y70" s="815"/>
      <c r="Z70" s="328"/>
      <c r="AA70" s="328"/>
      <c r="AB70" s="328"/>
      <c r="AC70" s="811"/>
      <c r="AD70" s="116"/>
      <c r="AE70" s="816"/>
    </row>
    <row r="71" spans="1:31" ht="15">
      <c r="A71" s="511">
        <f t="shared" si="2"/>
        <v>40277</v>
      </c>
      <c r="B71" s="41">
        <v>5</v>
      </c>
      <c r="C71" s="116" t="s">
        <v>694</v>
      </c>
      <c r="D71" s="43"/>
      <c r="E71" s="42">
        <v>1</v>
      </c>
      <c r="F71" s="906" t="s">
        <v>741</v>
      </c>
      <c r="G71" s="43" t="s">
        <v>368</v>
      </c>
      <c r="H71" s="14">
        <v>1</v>
      </c>
      <c r="I71" s="14" t="s">
        <v>742</v>
      </c>
      <c r="J71" s="14"/>
      <c r="K71" s="41">
        <v>1</v>
      </c>
      <c r="L71" s="14" t="s">
        <v>743</v>
      </c>
      <c r="M71" s="14"/>
      <c r="N71" s="41" t="s">
        <v>368</v>
      </c>
      <c r="O71" s="42" t="s">
        <v>752</v>
      </c>
      <c r="P71" s="43">
        <v>1</v>
      </c>
      <c r="Q71" s="41">
        <v>1</v>
      </c>
      <c r="R71" s="42" t="s">
        <v>753</v>
      </c>
      <c r="S71" s="43" t="s">
        <v>368</v>
      </c>
      <c r="T71" s="42">
        <v>1</v>
      </c>
      <c r="U71" s="42" t="s">
        <v>754</v>
      </c>
      <c r="V71" s="43">
        <v>1</v>
      </c>
      <c r="W71" s="42"/>
      <c r="X71" s="42" t="s">
        <v>368</v>
      </c>
      <c r="Y71" s="43" t="s">
        <v>368</v>
      </c>
      <c r="Z71" s="14"/>
      <c r="AA71" s="14"/>
      <c r="AB71" s="14"/>
      <c r="AC71" s="44"/>
      <c r="AD71" s="42"/>
      <c r="AE71" s="143"/>
    </row>
    <row r="72" spans="1:31" ht="15">
      <c r="A72" s="511">
        <f t="shared" si="2"/>
        <v>40278</v>
      </c>
      <c r="B72" s="41">
        <v>4</v>
      </c>
      <c r="C72" s="42" t="s">
        <v>750</v>
      </c>
      <c r="D72" s="452"/>
      <c r="E72" s="451"/>
      <c r="F72" s="42" t="s">
        <v>746</v>
      </c>
      <c r="G72" s="43">
        <v>1</v>
      </c>
      <c r="H72" s="454"/>
      <c r="I72" s="451" t="s">
        <v>422</v>
      </c>
      <c r="J72" s="452">
        <v>1</v>
      </c>
      <c r="K72" s="454"/>
      <c r="L72" s="451" t="s">
        <v>755</v>
      </c>
      <c r="M72" s="452">
        <v>1</v>
      </c>
      <c r="N72" s="453"/>
      <c r="O72" s="453"/>
      <c r="P72" s="453"/>
      <c r="Q72" s="450"/>
      <c r="R72" s="451"/>
      <c r="S72" s="455"/>
      <c r="T72" s="453"/>
      <c r="U72" s="453"/>
      <c r="V72" s="453"/>
      <c r="W72" s="454"/>
      <c r="X72" s="451"/>
      <c r="Y72" s="452"/>
      <c r="Z72" s="454"/>
      <c r="AA72" s="451"/>
      <c r="AB72" s="452"/>
      <c r="AC72" s="450"/>
      <c r="AD72" s="451"/>
      <c r="AE72" s="455"/>
    </row>
    <row r="73" spans="1:31" ht="15">
      <c r="A73" s="511">
        <f t="shared" si="2"/>
        <v>40279</v>
      </c>
      <c r="B73" s="454">
        <v>3</v>
      </c>
      <c r="C73" s="451" t="s">
        <v>795</v>
      </c>
      <c r="D73" s="452"/>
      <c r="E73" s="451"/>
      <c r="F73" s="451" t="s">
        <v>746</v>
      </c>
      <c r="G73" s="452">
        <v>1</v>
      </c>
      <c r="H73" s="453"/>
      <c r="I73" s="453" t="s">
        <v>422</v>
      </c>
      <c r="J73" s="453">
        <v>1</v>
      </c>
      <c r="K73" s="454"/>
      <c r="L73" s="451" t="s">
        <v>796</v>
      </c>
      <c r="M73" s="452">
        <v>1</v>
      </c>
      <c r="N73" s="453"/>
      <c r="O73" s="453"/>
      <c r="P73" s="453"/>
      <c r="Q73" s="454"/>
      <c r="R73" s="451"/>
      <c r="S73" s="452"/>
      <c r="T73" s="453"/>
      <c r="U73" s="453"/>
      <c r="V73" s="453"/>
      <c r="W73" s="454"/>
      <c r="X73" s="451"/>
      <c r="Y73" s="452"/>
      <c r="Z73" s="453"/>
      <c r="AA73" s="453"/>
      <c r="AB73" s="453"/>
      <c r="AC73" s="450"/>
      <c r="AD73" s="451"/>
      <c r="AE73" s="455"/>
    </row>
    <row r="74" spans="1:31" ht="15">
      <c r="A74" s="511">
        <f t="shared" si="2"/>
        <v>40280</v>
      </c>
      <c r="B74" s="41">
        <v>4</v>
      </c>
      <c r="C74" s="116" t="s">
        <v>747</v>
      </c>
      <c r="D74" s="43">
        <v>4</v>
      </c>
      <c r="E74" s="42" t="s">
        <v>368</v>
      </c>
      <c r="F74" s="14" t="s">
        <v>748</v>
      </c>
      <c r="G74" s="14">
        <v>2</v>
      </c>
      <c r="H74" s="14">
        <v>1</v>
      </c>
      <c r="I74" s="14" t="s">
        <v>586</v>
      </c>
      <c r="J74" s="14">
        <v>1</v>
      </c>
      <c r="K74" s="41">
        <v>3</v>
      </c>
      <c r="L74" s="42" t="s">
        <v>422</v>
      </c>
      <c r="M74" s="43">
        <v>4</v>
      </c>
      <c r="N74" s="44">
        <v>3</v>
      </c>
      <c r="O74" s="42" t="s">
        <v>806</v>
      </c>
      <c r="P74" s="43" t="s">
        <v>368</v>
      </c>
      <c r="Q74" s="41">
        <v>1</v>
      </c>
      <c r="R74" s="42" t="s">
        <v>798</v>
      </c>
      <c r="S74" s="43" t="s">
        <v>368</v>
      </c>
      <c r="T74" s="41" t="s">
        <v>368</v>
      </c>
      <c r="U74" s="14" t="s">
        <v>773</v>
      </c>
      <c r="V74" s="14">
        <v>4</v>
      </c>
      <c r="W74" s="14">
        <v>2</v>
      </c>
      <c r="X74" s="14" t="s">
        <v>694</v>
      </c>
      <c r="Y74" s="14"/>
      <c r="Z74" s="14">
        <v>1</v>
      </c>
      <c r="AA74" s="14" t="s">
        <v>802</v>
      </c>
      <c r="AB74" s="14"/>
      <c r="AC74" s="14" t="s">
        <v>368</v>
      </c>
      <c r="AD74" s="14" t="s">
        <v>368</v>
      </c>
      <c r="AE74" s="143" t="s">
        <v>368</v>
      </c>
    </row>
    <row r="75" spans="1:31" ht="15">
      <c r="A75" s="511">
        <f t="shared" si="2"/>
        <v>40281</v>
      </c>
      <c r="B75" s="41">
        <v>1</v>
      </c>
      <c r="C75" s="116" t="s">
        <v>749</v>
      </c>
      <c r="D75" s="43">
        <v>1</v>
      </c>
      <c r="E75" s="42">
        <v>1</v>
      </c>
      <c r="F75" s="42" t="s">
        <v>775</v>
      </c>
      <c r="G75" s="43">
        <v>0</v>
      </c>
      <c r="H75" s="14">
        <v>2</v>
      </c>
      <c r="I75" s="14" t="s">
        <v>809</v>
      </c>
      <c r="J75" s="14">
        <v>2</v>
      </c>
      <c r="K75" s="14">
        <v>3</v>
      </c>
      <c r="L75" s="14" t="s">
        <v>807</v>
      </c>
      <c r="M75" s="14">
        <v>2</v>
      </c>
      <c r="N75" s="41">
        <v>2</v>
      </c>
      <c r="O75" s="42" t="s">
        <v>422</v>
      </c>
      <c r="P75" s="43">
        <v>2</v>
      </c>
      <c r="Q75" s="14"/>
      <c r="R75" s="14" t="s">
        <v>774</v>
      </c>
      <c r="S75" s="14">
        <v>2</v>
      </c>
      <c r="T75" s="14">
        <v>1</v>
      </c>
      <c r="U75" s="14" t="s">
        <v>772</v>
      </c>
      <c r="V75" s="14" t="s">
        <v>368</v>
      </c>
      <c r="W75" s="14" t="s">
        <v>368</v>
      </c>
      <c r="X75" s="14" t="s">
        <v>867</v>
      </c>
      <c r="Y75" s="14">
        <v>1</v>
      </c>
      <c r="Z75" s="14" t="s">
        <v>368</v>
      </c>
      <c r="AA75" s="14" t="s">
        <v>694</v>
      </c>
      <c r="AB75" s="14">
        <v>1</v>
      </c>
      <c r="AC75" s="14" t="s">
        <v>368</v>
      </c>
      <c r="AD75" s="14" t="s">
        <v>368</v>
      </c>
      <c r="AE75" s="143"/>
    </row>
    <row r="76" spans="1:31" ht="15">
      <c r="A76" s="511">
        <f t="shared" si="2"/>
        <v>40282</v>
      </c>
      <c r="B76" s="814">
        <v>1</v>
      </c>
      <c r="C76" s="116" t="s">
        <v>776</v>
      </c>
      <c r="D76" s="815">
        <v>1</v>
      </c>
      <c r="E76" s="116">
        <v>16</v>
      </c>
      <c r="F76" s="116" t="s">
        <v>422</v>
      </c>
      <c r="G76" s="815">
        <v>15</v>
      </c>
      <c r="H76" s="328"/>
      <c r="I76" s="116" t="s">
        <v>743</v>
      </c>
      <c r="J76" s="328">
        <v>1</v>
      </c>
      <c r="K76" s="328">
        <v>1</v>
      </c>
      <c r="L76" s="116" t="s">
        <v>694</v>
      </c>
      <c r="M76" s="815"/>
      <c r="N76" s="328"/>
      <c r="O76" s="116" t="s">
        <v>804</v>
      </c>
      <c r="P76" s="815"/>
      <c r="Q76" s="814">
        <v>1</v>
      </c>
      <c r="R76" s="116" t="s">
        <v>840</v>
      </c>
      <c r="S76" s="815"/>
      <c r="T76" s="328">
        <v>1</v>
      </c>
      <c r="U76" s="328" t="s">
        <v>694</v>
      </c>
      <c r="V76" s="328">
        <v>4</v>
      </c>
      <c r="W76" s="328"/>
      <c r="X76" s="328" t="s">
        <v>879</v>
      </c>
      <c r="Y76" s="815">
        <v>4</v>
      </c>
      <c r="Z76" s="328"/>
      <c r="AA76" s="328" t="s">
        <v>422</v>
      </c>
      <c r="AB76" s="328">
        <v>1</v>
      </c>
      <c r="AC76" s="814" t="s">
        <v>368</v>
      </c>
      <c r="AD76" s="116"/>
      <c r="AE76" s="816"/>
    </row>
    <row r="77" spans="1:31" ht="15">
      <c r="A77" s="511">
        <f t="shared" si="2"/>
        <v>40283</v>
      </c>
      <c r="B77" s="814">
        <v>9</v>
      </c>
      <c r="C77" s="116" t="s">
        <v>422</v>
      </c>
      <c r="D77" s="815">
        <v>11</v>
      </c>
      <c r="E77" s="41">
        <v>1</v>
      </c>
      <c r="F77" s="42" t="s">
        <v>744</v>
      </c>
      <c r="G77" s="815"/>
      <c r="H77" s="328">
        <v>6</v>
      </c>
      <c r="I77" s="328" t="s">
        <v>797</v>
      </c>
      <c r="J77" s="328"/>
      <c r="K77" s="814"/>
      <c r="L77" s="116" t="s">
        <v>902</v>
      </c>
      <c r="M77" s="815">
        <v>2</v>
      </c>
      <c r="N77" s="328"/>
      <c r="O77" s="328" t="s">
        <v>804</v>
      </c>
      <c r="P77" s="328"/>
      <c r="Q77" s="814">
        <v>1</v>
      </c>
      <c r="R77" s="116" t="s">
        <v>882</v>
      </c>
      <c r="S77" s="815">
        <v>1</v>
      </c>
      <c r="T77" s="328">
        <v>4</v>
      </c>
      <c r="U77" s="328" t="s">
        <v>883</v>
      </c>
      <c r="V77" s="328">
        <v>1</v>
      </c>
      <c r="W77" s="814">
        <v>4</v>
      </c>
      <c r="X77" s="116" t="s">
        <v>620</v>
      </c>
      <c r="Y77" s="815"/>
      <c r="Z77" s="328">
        <v>2</v>
      </c>
      <c r="AA77" s="328" t="s">
        <v>870</v>
      </c>
      <c r="AB77" s="328"/>
      <c r="AC77" s="811"/>
      <c r="AD77" s="116" t="s">
        <v>880</v>
      </c>
      <c r="AE77" s="816">
        <v>13</v>
      </c>
    </row>
    <row r="78" spans="1:31" ht="15">
      <c r="A78" s="511">
        <f t="shared" si="2"/>
        <v>40284</v>
      </c>
      <c r="B78" s="814">
        <v>8</v>
      </c>
      <c r="C78" s="116" t="s">
        <v>422</v>
      </c>
      <c r="D78" s="815">
        <v>8</v>
      </c>
      <c r="E78" s="116">
        <v>2</v>
      </c>
      <c r="F78" s="328" t="s">
        <v>884</v>
      </c>
      <c r="G78" s="328">
        <v>1</v>
      </c>
      <c r="H78" s="814"/>
      <c r="I78" s="116" t="s">
        <v>639</v>
      </c>
      <c r="J78" s="815">
        <v>4</v>
      </c>
      <c r="K78" s="328">
        <v>2</v>
      </c>
      <c r="L78" s="42" t="s">
        <v>903</v>
      </c>
      <c r="M78" s="43">
        <v>2</v>
      </c>
      <c r="N78" s="328">
        <v>3</v>
      </c>
      <c r="O78" s="328" t="s">
        <v>866</v>
      </c>
      <c r="P78" s="328" t="s">
        <v>368</v>
      </c>
      <c r="Q78" s="814">
        <v>2</v>
      </c>
      <c r="R78" s="116" t="s">
        <v>901</v>
      </c>
      <c r="S78" s="815"/>
      <c r="T78" s="328">
        <v>4</v>
      </c>
      <c r="U78" s="116" t="s">
        <v>886</v>
      </c>
      <c r="V78" s="815" t="s">
        <v>368</v>
      </c>
      <c r="W78" s="814">
        <v>2</v>
      </c>
      <c r="X78" s="116" t="s">
        <v>620</v>
      </c>
      <c r="Y78" s="815" t="s">
        <v>368</v>
      </c>
      <c r="Z78" s="814" t="s">
        <v>368</v>
      </c>
      <c r="AA78" s="116" t="s">
        <v>368</v>
      </c>
      <c r="AB78" s="328"/>
      <c r="AC78" s="116"/>
      <c r="AD78" s="328"/>
      <c r="AE78" s="816"/>
    </row>
    <row r="79" spans="1:31" ht="15">
      <c r="A79" s="511">
        <f t="shared" si="2"/>
        <v>40285</v>
      </c>
      <c r="B79" s="454"/>
      <c r="C79" s="451"/>
      <c r="D79" s="452"/>
      <c r="E79" s="451"/>
      <c r="F79" s="451"/>
      <c r="G79" s="452"/>
      <c r="H79" s="453"/>
      <c r="I79" s="453"/>
      <c r="J79" s="453"/>
      <c r="K79" s="454"/>
      <c r="L79" s="453"/>
      <c r="M79" s="452"/>
      <c r="N79" s="453"/>
      <c r="O79" s="451"/>
      <c r="P79" s="453"/>
      <c r="Q79" s="454"/>
      <c r="R79" s="451"/>
      <c r="S79" s="452"/>
      <c r="T79" s="453"/>
      <c r="U79" s="451"/>
      <c r="V79" s="452"/>
      <c r="W79" s="454"/>
      <c r="X79" s="451"/>
      <c r="Y79" s="452"/>
      <c r="Z79" s="453"/>
      <c r="AA79" s="453"/>
      <c r="AB79" s="453"/>
      <c r="AC79" s="450"/>
      <c r="AD79" s="451"/>
      <c r="AE79" s="455"/>
    </row>
    <row r="80" spans="1:31" ht="15">
      <c r="A80" s="511">
        <f t="shared" si="2"/>
        <v>40286</v>
      </c>
      <c r="B80" s="454"/>
      <c r="C80" s="451"/>
      <c r="D80" s="452"/>
      <c r="E80" s="451"/>
      <c r="F80" s="451" t="s">
        <v>568</v>
      </c>
      <c r="G80" s="452"/>
      <c r="H80" s="453"/>
      <c r="I80" s="453"/>
      <c r="J80" s="453"/>
      <c r="K80" s="454"/>
      <c r="L80" s="451"/>
      <c r="M80" s="452"/>
      <c r="N80" s="453"/>
      <c r="O80" s="453"/>
      <c r="P80" s="453"/>
      <c r="Q80" s="454"/>
      <c r="R80" s="451"/>
      <c r="S80" s="452"/>
      <c r="T80" s="453"/>
      <c r="U80" s="453"/>
      <c r="V80" s="453"/>
      <c r="W80" s="454"/>
      <c r="X80" s="451"/>
      <c r="Y80" s="452"/>
      <c r="Z80" s="453"/>
      <c r="AA80" s="453"/>
      <c r="AB80" s="453"/>
      <c r="AC80" s="450"/>
      <c r="AD80" s="451"/>
      <c r="AE80" s="455"/>
    </row>
    <row r="81" spans="1:31" ht="15">
      <c r="A81" s="511">
        <f>A80+1</f>
        <v>40287</v>
      </c>
      <c r="B81" s="814">
        <v>4</v>
      </c>
      <c r="C81" s="116" t="s">
        <v>747</v>
      </c>
      <c r="D81" s="815">
        <v>4</v>
      </c>
      <c r="E81" s="42">
        <v>1</v>
      </c>
      <c r="F81" s="116" t="s">
        <v>887</v>
      </c>
      <c r="G81" s="43">
        <v>1</v>
      </c>
      <c r="H81" s="814">
        <v>2</v>
      </c>
      <c r="I81" s="328" t="s">
        <v>587</v>
      </c>
      <c r="J81" s="328">
        <v>2</v>
      </c>
      <c r="K81" s="814">
        <v>3</v>
      </c>
      <c r="L81" s="116" t="s">
        <v>422</v>
      </c>
      <c r="M81" s="815">
        <v>3</v>
      </c>
      <c r="N81" s="328">
        <v>3</v>
      </c>
      <c r="O81" s="328" t="s">
        <v>904</v>
      </c>
      <c r="P81" s="328"/>
      <c r="Q81" s="814"/>
      <c r="R81" s="116"/>
      <c r="S81" s="815"/>
      <c r="T81" s="328"/>
      <c r="U81" s="328"/>
      <c r="V81" s="237"/>
      <c r="W81" s="814"/>
      <c r="X81" s="116"/>
      <c r="Y81" s="815"/>
      <c r="Z81" s="328"/>
      <c r="AA81" s="328"/>
      <c r="AB81" s="328"/>
      <c r="AC81" s="811"/>
      <c r="AD81" s="116"/>
      <c r="AE81" s="816"/>
    </row>
    <row r="82" spans="1:31" ht="15">
      <c r="A82" s="511">
        <f t="shared" si="2"/>
        <v>40288</v>
      </c>
      <c r="B82" s="814">
        <v>2</v>
      </c>
      <c r="C82" s="116" t="s">
        <v>888</v>
      </c>
      <c r="D82" s="815">
        <v>2</v>
      </c>
      <c r="E82" s="328">
        <v>1</v>
      </c>
      <c r="F82" s="328" t="s">
        <v>385</v>
      </c>
      <c r="G82" s="328">
        <v>1</v>
      </c>
      <c r="H82" s="814">
        <v>3</v>
      </c>
      <c r="I82" s="116" t="s">
        <v>666</v>
      </c>
      <c r="J82" s="815">
        <v>3</v>
      </c>
      <c r="K82" s="814">
        <v>1</v>
      </c>
      <c r="L82" s="116" t="s">
        <v>373</v>
      </c>
      <c r="M82" s="815"/>
      <c r="N82" s="814"/>
      <c r="O82" s="328" t="s">
        <v>887</v>
      </c>
      <c r="P82" s="815">
        <v>1</v>
      </c>
      <c r="Q82" s="814"/>
      <c r="R82" s="328"/>
      <c r="S82" s="815"/>
      <c r="T82" s="814"/>
      <c r="U82" s="328"/>
      <c r="V82" s="815"/>
      <c r="W82" s="814"/>
      <c r="X82" s="328" t="s">
        <v>889</v>
      </c>
      <c r="Y82" s="815"/>
      <c r="Z82" s="328">
        <v>2</v>
      </c>
      <c r="AA82" s="116" t="s">
        <v>580</v>
      </c>
      <c r="AB82" s="815"/>
      <c r="AC82" s="811">
        <v>2</v>
      </c>
      <c r="AD82" s="116" t="s">
        <v>890</v>
      </c>
      <c r="AE82" s="816"/>
    </row>
    <row r="83" spans="1:31" ht="15">
      <c r="A83" s="511">
        <f t="shared" si="2"/>
        <v>40289</v>
      </c>
      <c r="B83" s="814">
        <v>1</v>
      </c>
      <c r="C83" s="116" t="s">
        <v>670</v>
      </c>
      <c r="D83" s="815">
        <v>1</v>
      </c>
      <c r="E83" s="328">
        <v>17</v>
      </c>
      <c r="F83" s="328" t="s">
        <v>422</v>
      </c>
      <c r="G83" s="328">
        <v>17</v>
      </c>
      <c r="H83" s="814"/>
      <c r="I83" s="116"/>
      <c r="J83" s="328"/>
      <c r="K83" s="814"/>
      <c r="L83" s="116"/>
      <c r="M83" s="815"/>
      <c r="N83" s="328"/>
      <c r="O83" s="328"/>
      <c r="P83" s="328"/>
      <c r="Q83" s="814"/>
      <c r="R83" s="116"/>
      <c r="S83" s="815"/>
      <c r="T83" s="328"/>
      <c r="U83" s="328"/>
      <c r="V83" s="328"/>
      <c r="W83" s="814"/>
      <c r="X83" s="116" t="s">
        <v>889</v>
      </c>
      <c r="Y83" s="815"/>
      <c r="Z83" s="328"/>
      <c r="AA83" s="328" t="s">
        <v>580</v>
      </c>
      <c r="AB83" s="328">
        <v>2</v>
      </c>
      <c r="AC83" s="811"/>
      <c r="AD83" s="116" t="s">
        <v>890</v>
      </c>
      <c r="AE83" s="816">
        <v>1</v>
      </c>
    </row>
    <row r="84" spans="1:31" ht="15">
      <c r="A84" s="511">
        <f t="shared" si="2"/>
        <v>40290</v>
      </c>
      <c r="B84" s="814">
        <v>10</v>
      </c>
      <c r="C84" s="116" t="s">
        <v>422</v>
      </c>
      <c r="D84" s="815">
        <v>10</v>
      </c>
      <c r="E84" s="116"/>
      <c r="F84" s="116"/>
      <c r="G84" s="815"/>
      <c r="H84" s="328"/>
      <c r="I84" s="116"/>
      <c r="J84" s="328"/>
      <c r="K84" s="814"/>
      <c r="L84" s="116"/>
      <c r="M84" s="815"/>
      <c r="N84" s="328"/>
      <c r="O84" s="328"/>
      <c r="P84" s="328"/>
      <c r="Q84" s="814"/>
      <c r="R84" s="116"/>
      <c r="S84" s="815"/>
      <c r="T84" s="328"/>
      <c r="U84" s="328"/>
      <c r="V84" s="328"/>
      <c r="W84" s="814"/>
      <c r="X84" s="116"/>
      <c r="Y84" s="815"/>
      <c r="Z84" s="328"/>
      <c r="AA84" s="328"/>
      <c r="AB84" s="328"/>
      <c r="AC84" s="811"/>
      <c r="AD84" s="116"/>
      <c r="AE84" s="816"/>
    </row>
    <row r="85" spans="1:31" ht="15">
      <c r="A85" s="511">
        <f t="shared" si="2"/>
        <v>40291</v>
      </c>
      <c r="B85" s="814">
        <v>1</v>
      </c>
      <c r="C85" s="116" t="s">
        <v>891</v>
      </c>
      <c r="D85" s="815">
        <v>1</v>
      </c>
      <c r="E85" s="116">
        <v>5</v>
      </c>
      <c r="F85" s="328" t="s">
        <v>422</v>
      </c>
      <c r="G85" s="815">
        <v>5</v>
      </c>
      <c r="H85" s="328"/>
      <c r="I85" s="328"/>
      <c r="J85" s="328"/>
      <c r="K85" s="814"/>
      <c r="L85" s="116"/>
      <c r="M85" s="815"/>
      <c r="N85" s="328"/>
      <c r="O85" s="328"/>
      <c r="P85" s="328"/>
      <c r="Q85" s="814"/>
      <c r="R85" s="116"/>
      <c r="S85" s="815"/>
      <c r="T85" s="328"/>
      <c r="U85" s="328"/>
      <c r="V85" s="328"/>
      <c r="W85" s="814"/>
      <c r="X85" s="116"/>
      <c r="Y85" s="815"/>
      <c r="Z85" s="328"/>
      <c r="AA85" s="328"/>
      <c r="AB85" s="328"/>
      <c r="AC85" s="811"/>
      <c r="AD85" s="116"/>
      <c r="AE85" s="816"/>
    </row>
    <row r="86" spans="1:31" ht="15">
      <c r="A86" s="511">
        <f t="shared" si="2"/>
        <v>40292</v>
      </c>
      <c r="B86" s="454"/>
      <c r="C86" s="451"/>
      <c r="D86" s="452"/>
      <c r="E86" s="451"/>
      <c r="F86" s="453" t="s">
        <v>568</v>
      </c>
      <c r="G86" s="452"/>
      <c r="H86" s="454"/>
      <c r="I86" s="453"/>
      <c r="J86" s="452"/>
      <c r="K86" s="453"/>
      <c r="L86" s="453"/>
      <c r="M86" s="453"/>
      <c r="N86" s="454"/>
      <c r="O86" s="451"/>
      <c r="P86" s="452"/>
      <c r="Q86" s="454"/>
      <c r="R86" s="451"/>
      <c r="S86" s="452"/>
      <c r="T86" s="453"/>
      <c r="U86" s="453"/>
      <c r="V86" s="453"/>
      <c r="W86" s="454"/>
      <c r="X86" s="451"/>
      <c r="Y86" s="452"/>
      <c r="Z86" s="453"/>
      <c r="AA86" s="453"/>
      <c r="AB86" s="453"/>
      <c r="AC86" s="450"/>
      <c r="AD86" s="451"/>
      <c r="AE86" s="455"/>
    </row>
    <row r="87" spans="1:31" ht="15">
      <c r="A87" s="511">
        <f t="shared" si="2"/>
        <v>40293</v>
      </c>
      <c r="B87" s="454"/>
      <c r="C87" s="451"/>
      <c r="D87" s="452"/>
      <c r="E87" s="453"/>
      <c r="F87" s="451" t="s">
        <v>568</v>
      </c>
      <c r="G87" s="452"/>
      <c r="H87" s="453"/>
      <c r="I87" s="453"/>
      <c r="J87" s="453"/>
      <c r="K87" s="454"/>
      <c r="L87" s="451"/>
      <c r="M87" s="452"/>
      <c r="N87" s="453"/>
      <c r="O87" s="453"/>
      <c r="P87" s="453"/>
      <c r="Q87" s="454"/>
      <c r="R87" s="453"/>
      <c r="S87" s="452"/>
      <c r="T87" s="453"/>
      <c r="U87" s="453"/>
      <c r="V87" s="453"/>
      <c r="W87" s="454"/>
      <c r="X87" s="451"/>
      <c r="Y87" s="452"/>
      <c r="Z87" s="453"/>
      <c r="AA87" s="453"/>
      <c r="AB87" s="453"/>
      <c r="AC87" s="450"/>
      <c r="AD87" s="451"/>
      <c r="AE87" s="455"/>
    </row>
    <row r="88" spans="1:31" ht="15">
      <c r="A88" s="511">
        <f t="shared" si="2"/>
        <v>40294</v>
      </c>
      <c r="B88" s="814"/>
      <c r="C88" s="116"/>
      <c r="D88" s="815"/>
      <c r="E88" s="116"/>
      <c r="F88" s="116"/>
      <c r="G88" s="815"/>
      <c r="H88" s="328"/>
      <c r="I88" s="328"/>
      <c r="J88" s="815"/>
      <c r="K88" s="328"/>
      <c r="L88" s="328"/>
      <c r="M88" s="815"/>
      <c r="N88" s="814"/>
      <c r="O88" s="328"/>
      <c r="P88" s="815"/>
      <c r="Q88" s="814"/>
      <c r="R88" s="328"/>
      <c r="S88" s="815"/>
      <c r="T88" s="328"/>
      <c r="U88" s="328"/>
      <c r="V88" s="328"/>
      <c r="W88" s="814"/>
      <c r="X88" s="116"/>
      <c r="Y88" s="815"/>
      <c r="Z88" s="328"/>
      <c r="AA88" s="328"/>
      <c r="AB88" s="328"/>
      <c r="AC88" s="811"/>
      <c r="AD88" s="116"/>
      <c r="AE88" s="816"/>
    </row>
    <row r="89" spans="1:31" ht="15">
      <c r="A89" s="511">
        <f t="shared" si="2"/>
        <v>40295</v>
      </c>
      <c r="B89" s="814"/>
      <c r="C89" s="116"/>
      <c r="D89" s="815"/>
      <c r="E89" s="116"/>
      <c r="F89" s="116"/>
      <c r="G89" s="815"/>
      <c r="H89" s="328"/>
      <c r="I89" s="328"/>
      <c r="J89" s="328"/>
      <c r="K89" s="814"/>
      <c r="L89" s="116"/>
      <c r="M89" s="815"/>
      <c r="N89" s="328"/>
      <c r="O89" s="328"/>
      <c r="P89" s="328"/>
      <c r="Q89" s="814"/>
      <c r="R89" s="116"/>
      <c r="S89" s="815"/>
      <c r="T89" s="328"/>
      <c r="U89" s="328"/>
      <c r="V89" s="328"/>
      <c r="W89" s="814"/>
      <c r="X89" s="116"/>
      <c r="Y89" s="815"/>
      <c r="Z89" s="328"/>
      <c r="AA89" s="328"/>
      <c r="AB89" s="328"/>
      <c r="AC89" s="811"/>
      <c r="AD89" s="116"/>
      <c r="AE89" s="816"/>
    </row>
    <row r="90" spans="1:31" ht="15">
      <c r="A90" s="511">
        <f t="shared" si="2"/>
        <v>40296</v>
      </c>
      <c r="B90" s="814"/>
      <c r="C90" s="116"/>
      <c r="D90" s="815"/>
      <c r="E90" s="116"/>
      <c r="F90" s="116"/>
      <c r="G90" s="815"/>
      <c r="H90" s="328"/>
      <c r="I90" s="328"/>
      <c r="J90" s="328"/>
      <c r="K90" s="814"/>
      <c r="L90" s="116"/>
      <c r="M90" s="815"/>
      <c r="N90" s="328"/>
      <c r="O90" s="328"/>
      <c r="P90" s="328"/>
      <c r="Q90" s="814"/>
      <c r="R90" s="116"/>
      <c r="S90" s="815"/>
      <c r="T90" s="328"/>
      <c r="U90" s="328"/>
      <c r="V90" s="328"/>
      <c r="W90" s="814"/>
      <c r="X90" s="116"/>
      <c r="Y90" s="815"/>
      <c r="Z90" s="328"/>
      <c r="AA90" s="328"/>
      <c r="AB90" s="328"/>
      <c r="AC90" s="811"/>
      <c r="AD90" s="116"/>
      <c r="AE90" s="816"/>
    </row>
    <row r="91" spans="1:31" ht="15">
      <c r="A91" s="511">
        <f t="shared" si="2"/>
        <v>40297</v>
      </c>
      <c r="B91" s="814"/>
      <c r="C91" s="116"/>
      <c r="D91" s="815"/>
      <c r="E91" s="116"/>
      <c r="F91" s="116"/>
      <c r="G91" s="815"/>
      <c r="H91" s="328"/>
      <c r="I91" s="116"/>
      <c r="J91" s="328"/>
      <c r="K91" s="814"/>
      <c r="L91" s="116"/>
      <c r="M91" s="815"/>
      <c r="N91" s="328"/>
      <c r="O91" s="328"/>
      <c r="P91" s="328"/>
      <c r="Q91" s="814"/>
      <c r="R91" s="116"/>
      <c r="S91" s="815"/>
      <c r="T91" s="328"/>
      <c r="U91" s="328"/>
      <c r="V91" s="328"/>
      <c r="W91" s="814"/>
      <c r="X91" s="116"/>
      <c r="Y91" s="815"/>
      <c r="Z91" s="328"/>
      <c r="AA91" s="328"/>
      <c r="AB91" s="328"/>
      <c r="AC91" s="811"/>
      <c r="AD91" s="116"/>
      <c r="AE91" s="816"/>
    </row>
    <row r="92" spans="1:31" ht="15">
      <c r="A92" s="511">
        <f t="shared" si="2"/>
        <v>40298</v>
      </c>
      <c r="B92" s="814"/>
      <c r="C92" s="116"/>
      <c r="D92" s="815"/>
      <c r="E92" s="116"/>
      <c r="F92" s="328"/>
      <c r="G92" s="815"/>
      <c r="H92" s="328"/>
      <c r="I92" s="328"/>
      <c r="J92" s="328"/>
      <c r="K92" s="814"/>
      <c r="L92" s="116"/>
      <c r="M92" s="815"/>
      <c r="N92" s="328"/>
      <c r="O92" s="328"/>
      <c r="P92" s="328"/>
      <c r="Q92" s="814"/>
      <c r="R92" s="116"/>
      <c r="S92" s="815"/>
      <c r="T92" s="328"/>
      <c r="U92" s="328"/>
      <c r="V92" s="328"/>
      <c r="W92" s="814"/>
      <c r="X92" s="116"/>
      <c r="Y92" s="815"/>
      <c r="Z92" s="328"/>
      <c r="AA92" s="328"/>
      <c r="AB92" s="328"/>
      <c r="AC92" s="811"/>
      <c r="AD92" s="116"/>
      <c r="AE92" s="816"/>
    </row>
    <row r="93" spans="1:31" ht="15">
      <c r="A93" s="511">
        <f t="shared" si="2"/>
        <v>40299</v>
      </c>
      <c r="B93" s="454"/>
      <c r="C93" s="451"/>
      <c r="D93" s="452"/>
      <c r="E93" s="451"/>
      <c r="F93" s="453" t="s">
        <v>568</v>
      </c>
      <c r="G93" s="452"/>
      <c r="H93" s="453"/>
      <c r="I93" s="453"/>
      <c r="J93" s="453"/>
      <c r="K93" s="454"/>
      <c r="L93" s="451"/>
      <c r="M93" s="452"/>
      <c r="N93" s="453"/>
      <c r="O93" s="453"/>
      <c r="P93" s="453"/>
      <c r="Q93" s="454"/>
      <c r="R93" s="451"/>
      <c r="S93" s="452"/>
      <c r="T93" s="453"/>
      <c r="U93" s="453"/>
      <c r="V93" s="453"/>
      <c r="W93" s="454"/>
      <c r="X93" s="451"/>
      <c r="Y93" s="452"/>
      <c r="Z93" s="453"/>
      <c r="AA93" s="453"/>
      <c r="AB93" s="453"/>
      <c r="AC93" s="450"/>
      <c r="AD93" s="451"/>
      <c r="AE93" s="455"/>
    </row>
    <row r="94" spans="1:31" ht="15">
      <c r="A94" s="511">
        <f t="shared" si="2"/>
        <v>40300</v>
      </c>
      <c r="B94" s="454"/>
      <c r="C94" s="451"/>
      <c r="D94" s="452"/>
      <c r="E94" s="451"/>
      <c r="F94" s="451" t="s">
        <v>568</v>
      </c>
      <c r="G94" s="452"/>
      <c r="H94" s="453"/>
      <c r="I94" s="453"/>
      <c r="J94" s="453"/>
      <c r="K94" s="454"/>
      <c r="L94" s="451"/>
      <c r="M94" s="452"/>
      <c r="N94" s="453"/>
      <c r="O94" s="453"/>
      <c r="P94" s="453"/>
      <c r="Q94" s="454"/>
      <c r="R94" s="451"/>
      <c r="S94" s="452"/>
      <c r="T94" s="453"/>
      <c r="U94" s="453"/>
      <c r="V94" s="453"/>
      <c r="W94" s="454"/>
      <c r="X94" s="451"/>
      <c r="Y94" s="452"/>
      <c r="Z94" s="453"/>
      <c r="AA94" s="453"/>
      <c r="AB94" s="453"/>
      <c r="AC94" s="454"/>
      <c r="AD94" s="451"/>
      <c r="AE94" s="452"/>
    </row>
    <row r="95" spans="1:31" ht="15">
      <c r="A95" s="511">
        <f t="shared" si="2"/>
        <v>40301</v>
      </c>
      <c r="B95" s="814"/>
      <c r="C95" s="116"/>
      <c r="D95" s="815"/>
      <c r="E95" s="116"/>
      <c r="F95" s="328"/>
      <c r="G95" s="815"/>
      <c r="H95" s="328"/>
      <c r="I95" s="328"/>
      <c r="J95" s="815"/>
      <c r="K95" s="328"/>
      <c r="L95" s="328"/>
      <c r="M95" s="815"/>
      <c r="N95" s="814"/>
      <c r="O95" s="328"/>
      <c r="P95" s="815"/>
      <c r="Q95" s="814"/>
      <c r="R95" s="328"/>
      <c r="S95" s="815"/>
      <c r="T95" s="328"/>
      <c r="U95" s="328"/>
      <c r="V95" s="328"/>
      <c r="W95" s="814"/>
      <c r="X95" s="116"/>
      <c r="Y95" s="815"/>
      <c r="Z95" s="328"/>
      <c r="AA95" s="328"/>
      <c r="AB95" s="328"/>
      <c r="AC95" s="811"/>
      <c r="AD95" s="116"/>
      <c r="AE95" s="816"/>
    </row>
    <row r="96" spans="1:31" ht="15">
      <c r="A96" s="511">
        <f t="shared" si="2"/>
        <v>40302</v>
      </c>
      <c r="B96" s="814"/>
      <c r="C96" s="116"/>
      <c r="D96" s="815"/>
      <c r="E96" s="116"/>
      <c r="F96" s="116"/>
      <c r="G96" s="815"/>
      <c r="H96" s="328"/>
      <c r="I96" s="328"/>
      <c r="J96" s="328"/>
      <c r="K96" s="814"/>
      <c r="L96" s="116"/>
      <c r="M96" s="815"/>
      <c r="N96" s="328"/>
      <c r="O96" s="328"/>
      <c r="P96" s="328"/>
      <c r="Q96" s="814"/>
      <c r="R96" s="116"/>
      <c r="S96" s="815"/>
      <c r="T96" s="328"/>
      <c r="U96" s="328"/>
      <c r="V96" s="328"/>
      <c r="W96" s="814"/>
      <c r="X96" s="116"/>
      <c r="Y96" s="815"/>
      <c r="Z96" s="328"/>
      <c r="AA96" s="328"/>
      <c r="AB96" s="328"/>
      <c r="AC96" s="811"/>
      <c r="AD96" s="116"/>
      <c r="AE96" s="816"/>
    </row>
    <row r="97" spans="1:31" ht="15">
      <c r="A97" s="511">
        <f t="shared" si="2"/>
        <v>40303</v>
      </c>
      <c r="B97" s="814"/>
      <c r="C97" s="116"/>
      <c r="D97" s="815"/>
      <c r="E97" s="116"/>
      <c r="F97" s="116"/>
      <c r="G97" s="815"/>
      <c r="H97" s="328"/>
      <c r="I97" s="328"/>
      <c r="J97" s="328"/>
      <c r="K97" s="814"/>
      <c r="L97" s="116"/>
      <c r="M97" s="815"/>
      <c r="N97" s="328"/>
      <c r="O97" s="328"/>
      <c r="P97" s="328"/>
      <c r="Q97" s="814"/>
      <c r="R97" s="116"/>
      <c r="S97" s="815"/>
      <c r="T97" s="328"/>
      <c r="U97" s="328"/>
      <c r="V97" s="328"/>
      <c r="W97" s="814"/>
      <c r="X97" s="116"/>
      <c r="Y97" s="815"/>
      <c r="Z97" s="328"/>
      <c r="AA97" s="328"/>
      <c r="AB97" s="328"/>
      <c r="AC97" s="811"/>
      <c r="AD97" s="116"/>
      <c r="AE97" s="816"/>
    </row>
    <row r="98" spans="1:31" ht="15">
      <c r="A98" s="511">
        <f t="shared" si="2"/>
        <v>40304</v>
      </c>
      <c r="B98" s="814"/>
      <c r="C98" s="116"/>
      <c r="D98" s="815"/>
      <c r="E98" s="116"/>
      <c r="F98" s="116"/>
      <c r="G98" s="815"/>
      <c r="H98" s="814"/>
      <c r="I98" s="116"/>
      <c r="J98" s="815"/>
      <c r="K98" s="328"/>
      <c r="L98" s="328"/>
      <c r="M98" s="328"/>
      <c r="N98" s="814"/>
      <c r="O98" s="116"/>
      <c r="P98" s="815"/>
      <c r="Q98" s="328"/>
      <c r="R98" s="328"/>
      <c r="S98" s="328"/>
      <c r="T98" s="814"/>
      <c r="U98" s="116"/>
      <c r="V98" s="815"/>
      <c r="W98" s="814"/>
      <c r="X98" s="116"/>
      <c r="Y98" s="815"/>
      <c r="Z98" s="328"/>
      <c r="AA98" s="328"/>
      <c r="AB98" s="328"/>
      <c r="AC98" s="811"/>
      <c r="AD98" s="116"/>
      <c r="AE98" s="816"/>
    </row>
    <row r="99" spans="1:31" ht="15">
      <c r="A99" s="511">
        <f t="shared" si="2"/>
        <v>40305</v>
      </c>
      <c r="B99" s="814"/>
      <c r="C99" s="116"/>
      <c r="D99" s="815"/>
      <c r="E99" s="116"/>
      <c r="F99" s="328"/>
      <c r="G99" s="815"/>
      <c r="H99" s="328"/>
      <c r="I99" s="328"/>
      <c r="J99" s="328"/>
      <c r="K99" s="814"/>
      <c r="L99" s="328"/>
      <c r="M99" s="328"/>
      <c r="N99" s="814"/>
      <c r="O99" s="328"/>
      <c r="P99" s="328"/>
      <c r="Q99" s="814"/>
      <c r="R99" s="116"/>
      <c r="S99" s="815"/>
      <c r="T99" s="328"/>
      <c r="U99" s="328"/>
      <c r="V99" s="328"/>
      <c r="W99" s="814"/>
      <c r="X99" s="116"/>
      <c r="Y99" s="815"/>
      <c r="Z99" s="328"/>
      <c r="AA99" s="328"/>
      <c r="AB99" s="328"/>
      <c r="AC99" s="811"/>
      <c r="AD99" s="116"/>
      <c r="AE99" s="816"/>
    </row>
    <row r="100" spans="1:31" ht="15">
      <c r="A100" s="511">
        <f t="shared" si="2"/>
        <v>40306</v>
      </c>
      <c r="B100" s="454"/>
      <c r="C100" s="451"/>
      <c r="D100" s="452"/>
      <c r="E100" s="451"/>
      <c r="F100" s="453" t="s">
        <v>568</v>
      </c>
      <c r="G100" s="452"/>
      <c r="H100" s="453"/>
      <c r="I100" s="453"/>
      <c r="J100" s="453"/>
      <c r="K100" s="454"/>
      <c r="L100" s="451"/>
      <c r="M100" s="452"/>
      <c r="N100" s="453"/>
      <c r="O100" s="453"/>
      <c r="P100" s="453"/>
      <c r="Q100" s="454"/>
      <c r="R100" s="451"/>
      <c r="S100" s="452"/>
      <c r="T100" s="453"/>
      <c r="U100" s="453"/>
      <c r="V100" s="453"/>
      <c r="W100" s="454"/>
      <c r="X100" s="451"/>
      <c r="Y100" s="452"/>
      <c r="Z100" s="453"/>
      <c r="AA100" s="453"/>
      <c r="AB100" s="453"/>
      <c r="AC100" s="450"/>
      <c r="AD100" s="453"/>
      <c r="AE100" s="455"/>
    </row>
    <row r="101" spans="1:31" ht="15">
      <c r="A101" s="511">
        <f t="shared" si="2"/>
        <v>40307</v>
      </c>
      <c r="B101" s="454"/>
      <c r="C101" s="451"/>
      <c r="D101" s="452"/>
      <c r="E101" s="451"/>
      <c r="F101" s="451" t="s">
        <v>568</v>
      </c>
      <c r="G101" s="452"/>
      <c r="H101" s="453"/>
      <c r="I101" s="453"/>
      <c r="J101" s="453"/>
      <c r="K101" s="454"/>
      <c r="L101" s="451"/>
      <c r="M101" s="452"/>
      <c r="N101" s="453"/>
      <c r="O101" s="453"/>
      <c r="P101" s="453"/>
      <c r="Q101" s="454"/>
      <c r="R101" s="451"/>
      <c r="S101" s="452"/>
      <c r="T101" s="453"/>
      <c r="U101" s="453"/>
      <c r="V101" s="453"/>
      <c r="W101" s="454"/>
      <c r="X101" s="451"/>
      <c r="Y101" s="452"/>
      <c r="Z101" s="453"/>
      <c r="AA101" s="453"/>
      <c r="AB101" s="453"/>
      <c r="AC101" s="454"/>
      <c r="AD101" s="451"/>
      <c r="AE101" s="452"/>
    </row>
    <row r="102" spans="1:31" ht="15">
      <c r="A102" s="511">
        <f t="shared" si="2"/>
        <v>40308</v>
      </c>
      <c r="B102" s="814"/>
      <c r="C102" s="116"/>
      <c r="D102" s="815"/>
      <c r="E102" s="116"/>
      <c r="F102" s="328"/>
      <c r="G102" s="815"/>
      <c r="H102" s="328"/>
      <c r="I102" s="328"/>
      <c r="J102" s="815"/>
      <c r="K102" s="328"/>
      <c r="L102" s="328"/>
      <c r="M102" s="815"/>
      <c r="N102" s="814"/>
      <c r="O102" s="328"/>
      <c r="P102" s="815"/>
      <c r="Q102" s="814"/>
      <c r="R102" s="328"/>
      <c r="S102" s="815"/>
      <c r="T102" s="328"/>
      <c r="U102" s="328"/>
      <c r="V102" s="328"/>
      <c r="W102" s="814"/>
      <c r="X102" s="116"/>
      <c r="Y102" s="815"/>
      <c r="Z102" s="328"/>
      <c r="AA102" s="328"/>
      <c r="AB102" s="328"/>
      <c r="AC102" s="811"/>
      <c r="AD102" s="116"/>
      <c r="AE102" s="816"/>
    </row>
    <row r="103" spans="1:31" ht="15">
      <c r="A103" s="511">
        <f t="shared" si="2"/>
        <v>40309</v>
      </c>
      <c r="B103" s="814"/>
      <c r="C103" s="116"/>
      <c r="D103" s="815"/>
      <c r="E103" s="116"/>
      <c r="F103" s="116"/>
      <c r="G103" s="815"/>
      <c r="H103" s="328"/>
      <c r="I103" s="328"/>
      <c r="J103" s="328"/>
      <c r="K103" s="814"/>
      <c r="L103" s="116"/>
      <c r="M103" s="815"/>
      <c r="N103" s="328"/>
      <c r="O103" s="328"/>
      <c r="P103" s="328"/>
      <c r="Q103" s="814"/>
      <c r="R103" s="116"/>
      <c r="S103" s="815"/>
      <c r="T103" s="328"/>
      <c r="U103" s="328"/>
      <c r="V103" s="328"/>
      <c r="W103" s="814"/>
      <c r="X103" s="116"/>
      <c r="Y103" s="815"/>
      <c r="Z103" s="328"/>
      <c r="AA103" s="328"/>
      <c r="AB103" s="328"/>
      <c r="AC103" s="811"/>
      <c r="AD103" s="116"/>
      <c r="AE103" s="816"/>
    </row>
    <row r="104" spans="1:31" ht="15">
      <c r="A104" s="511">
        <f t="shared" si="2"/>
        <v>40310</v>
      </c>
      <c r="B104" s="814"/>
      <c r="C104" s="116"/>
      <c r="D104" s="815"/>
      <c r="E104" s="116"/>
      <c r="F104" s="116"/>
      <c r="G104" s="815"/>
      <c r="H104" s="328"/>
      <c r="I104" s="328"/>
      <c r="J104" s="328"/>
      <c r="K104" s="814"/>
      <c r="L104" s="116"/>
      <c r="M104" s="815"/>
      <c r="N104" s="328"/>
      <c r="O104" s="328"/>
      <c r="P104" s="328"/>
      <c r="Q104" s="814"/>
      <c r="R104" s="116"/>
      <c r="S104" s="815"/>
      <c r="T104" s="328"/>
      <c r="U104" s="328"/>
      <c r="V104" s="328"/>
      <c r="W104" s="814"/>
      <c r="X104" s="116"/>
      <c r="Y104" s="815"/>
      <c r="Z104" s="328"/>
      <c r="AA104" s="328"/>
      <c r="AB104" s="328"/>
      <c r="AC104" s="811"/>
      <c r="AD104" s="116"/>
      <c r="AE104" s="816"/>
    </row>
    <row r="105" spans="1:31" ht="15">
      <c r="A105" s="511">
        <f t="shared" si="2"/>
        <v>40311</v>
      </c>
      <c r="B105" s="814"/>
      <c r="C105" s="116"/>
      <c r="D105" s="815"/>
      <c r="E105" s="116"/>
      <c r="F105" s="116"/>
      <c r="G105" s="815"/>
      <c r="H105" s="328"/>
      <c r="I105" s="116"/>
      <c r="J105" s="815"/>
      <c r="K105" s="814"/>
      <c r="L105" s="237"/>
      <c r="M105" s="237"/>
      <c r="N105" s="328"/>
      <c r="O105" s="328"/>
      <c r="P105" s="328"/>
      <c r="Q105" s="814"/>
      <c r="R105" s="116"/>
      <c r="S105" s="815"/>
      <c r="T105" s="328"/>
      <c r="U105" s="328"/>
      <c r="V105" s="328"/>
      <c r="W105" s="814"/>
      <c r="X105" s="116"/>
      <c r="Y105" s="815"/>
      <c r="Z105" s="328"/>
      <c r="AA105" s="328"/>
      <c r="AB105" s="328"/>
      <c r="AC105" s="811"/>
      <c r="AD105" s="116"/>
      <c r="AE105" s="816"/>
    </row>
    <row r="106" spans="1:31" ht="15">
      <c r="A106" s="511">
        <f t="shared" si="2"/>
        <v>40312</v>
      </c>
      <c r="B106" s="814"/>
      <c r="C106" s="116"/>
      <c r="D106" s="815"/>
      <c r="E106" s="116"/>
      <c r="F106" s="116"/>
      <c r="G106" s="815"/>
      <c r="H106" s="814"/>
      <c r="I106" s="116"/>
      <c r="J106" s="815"/>
      <c r="K106" s="328"/>
      <c r="L106" s="328"/>
      <c r="M106" s="328"/>
      <c r="N106" s="814"/>
      <c r="O106" s="116"/>
      <c r="P106" s="815"/>
      <c r="Q106" s="328"/>
      <c r="R106" s="328"/>
      <c r="S106" s="328"/>
      <c r="T106" s="237"/>
      <c r="U106" s="237"/>
      <c r="V106" s="237"/>
      <c r="W106" s="814"/>
      <c r="X106" s="116"/>
      <c r="Y106" s="815"/>
      <c r="Z106" s="328"/>
      <c r="AA106" s="328"/>
      <c r="AB106" s="328"/>
      <c r="AC106" s="811"/>
      <c r="AD106" s="116"/>
      <c r="AE106" s="816"/>
    </row>
    <row r="107" spans="1:31" ht="15">
      <c r="A107" s="511">
        <f t="shared" si="2"/>
        <v>40313</v>
      </c>
      <c r="B107" s="454"/>
      <c r="C107" s="451"/>
      <c r="D107" s="452"/>
      <c r="E107" s="451"/>
      <c r="F107" s="453" t="s">
        <v>568</v>
      </c>
      <c r="G107" s="452"/>
      <c r="H107" s="453"/>
      <c r="I107" s="453"/>
      <c r="J107" s="453"/>
      <c r="K107" s="454"/>
      <c r="L107" s="453"/>
      <c r="M107" s="452"/>
      <c r="N107" s="453"/>
      <c r="O107" s="453"/>
      <c r="P107" s="453"/>
      <c r="Q107" s="453"/>
      <c r="R107" s="453"/>
      <c r="S107" s="453"/>
      <c r="T107" s="454"/>
      <c r="U107" s="451"/>
      <c r="V107" s="452"/>
      <c r="W107" s="453"/>
      <c r="X107" s="453"/>
      <c r="Y107" s="453"/>
      <c r="Z107" s="450"/>
      <c r="AA107" s="451"/>
      <c r="AB107" s="455"/>
      <c r="AC107" s="450"/>
      <c r="AD107" s="451"/>
      <c r="AE107" s="455"/>
    </row>
    <row r="108" spans="1:31" ht="15">
      <c r="A108" s="511">
        <f t="shared" si="2"/>
        <v>40314</v>
      </c>
      <c r="B108" s="454"/>
      <c r="C108" s="451"/>
      <c r="D108" s="452"/>
      <c r="E108" s="451"/>
      <c r="F108" s="451" t="s">
        <v>568</v>
      </c>
      <c r="G108" s="452"/>
      <c r="H108" s="453"/>
      <c r="I108" s="453"/>
      <c r="J108" s="451"/>
      <c r="K108" s="454"/>
      <c r="L108" s="451"/>
      <c r="M108" s="452"/>
      <c r="N108" s="453"/>
      <c r="O108" s="453"/>
      <c r="P108" s="453"/>
      <c r="Q108" s="454"/>
      <c r="R108" s="451"/>
      <c r="S108" s="452"/>
      <c r="T108" s="453"/>
      <c r="U108" s="453"/>
      <c r="V108" s="453"/>
      <c r="W108" s="454"/>
      <c r="X108" s="451"/>
      <c r="Y108" s="452"/>
      <c r="Z108" s="453"/>
      <c r="AA108" s="453"/>
      <c r="AB108" s="453"/>
      <c r="AC108" s="450"/>
      <c r="AD108" s="451"/>
      <c r="AE108" s="455"/>
    </row>
    <row r="109" spans="1:31" ht="15">
      <c r="A109" s="511">
        <f t="shared" si="2"/>
        <v>40315</v>
      </c>
      <c r="B109" s="814"/>
      <c r="C109" s="116"/>
      <c r="D109" s="815"/>
      <c r="E109" s="116"/>
      <c r="F109" s="116"/>
      <c r="G109" s="816"/>
      <c r="H109" s="328"/>
      <c r="I109" s="328"/>
      <c r="J109" s="328"/>
      <c r="K109" s="328"/>
      <c r="L109" s="328"/>
      <c r="M109" s="328"/>
      <c r="N109" s="814"/>
      <c r="O109" s="116"/>
      <c r="P109" s="815"/>
      <c r="Q109" s="328"/>
      <c r="R109" s="328"/>
      <c r="S109" s="328"/>
      <c r="T109" s="814"/>
      <c r="U109" s="116"/>
      <c r="V109" s="815"/>
      <c r="W109" s="328"/>
      <c r="X109" s="328"/>
      <c r="Y109" s="328"/>
      <c r="Z109" s="811"/>
      <c r="AA109" s="116"/>
      <c r="AB109" s="328"/>
      <c r="AC109" s="811"/>
      <c r="AD109" s="116"/>
      <c r="AE109" s="816"/>
    </row>
    <row r="110" spans="1:31" ht="15">
      <c r="A110" s="511">
        <f t="shared" si="2"/>
        <v>40316</v>
      </c>
      <c r="B110" s="814"/>
      <c r="C110" s="116"/>
      <c r="D110" s="815"/>
      <c r="E110" s="116"/>
      <c r="F110" s="116"/>
      <c r="G110" s="815"/>
      <c r="H110" s="328"/>
      <c r="I110" s="328"/>
      <c r="J110" s="328"/>
      <c r="K110" s="814"/>
      <c r="L110" s="116"/>
      <c r="M110" s="815"/>
      <c r="N110" s="328"/>
      <c r="O110" s="328"/>
      <c r="P110" s="328"/>
      <c r="Q110" s="814"/>
      <c r="R110" s="116"/>
      <c r="S110" s="815"/>
      <c r="T110" s="328"/>
      <c r="U110" s="328"/>
      <c r="V110" s="328"/>
      <c r="W110" s="814"/>
      <c r="X110" s="116"/>
      <c r="Y110" s="815"/>
      <c r="Z110" s="328"/>
      <c r="AA110" s="328"/>
      <c r="AB110" s="328"/>
      <c r="AC110" s="811"/>
      <c r="AD110" s="116"/>
      <c r="AE110" s="816"/>
    </row>
    <row r="111" spans="1:31" ht="15">
      <c r="A111" s="511">
        <f t="shared" si="2"/>
        <v>40317</v>
      </c>
      <c r="B111" s="814"/>
      <c r="C111" s="116"/>
      <c r="D111" s="815"/>
      <c r="E111" s="116"/>
      <c r="F111" s="116"/>
      <c r="G111" s="815"/>
      <c r="H111" s="328"/>
      <c r="I111" s="328"/>
      <c r="J111" s="328"/>
      <c r="K111" s="814"/>
      <c r="L111" s="116"/>
      <c r="M111" s="815"/>
      <c r="N111" s="328"/>
      <c r="O111" s="328"/>
      <c r="P111" s="328"/>
      <c r="Q111" s="814"/>
      <c r="R111" s="116"/>
      <c r="S111" s="815"/>
      <c r="T111" s="328"/>
      <c r="U111" s="328"/>
      <c r="V111" s="328"/>
      <c r="W111" s="814"/>
      <c r="X111" s="116"/>
      <c r="Y111" s="815"/>
      <c r="Z111" s="328"/>
      <c r="AA111" s="328"/>
      <c r="AB111" s="328"/>
      <c r="AC111" s="811"/>
      <c r="AD111" s="116"/>
      <c r="AE111" s="816"/>
    </row>
    <row r="112" spans="1:31" ht="15">
      <c r="A112" s="511">
        <f t="shared" si="2"/>
        <v>40318</v>
      </c>
      <c r="B112" s="814"/>
      <c r="C112" s="116"/>
      <c r="D112" s="815"/>
      <c r="E112" s="116"/>
      <c r="F112" s="116"/>
      <c r="G112" s="815"/>
      <c r="H112" s="328"/>
      <c r="I112" s="116"/>
      <c r="J112" s="328"/>
      <c r="K112" s="814"/>
      <c r="L112" s="116"/>
      <c r="M112" s="815"/>
      <c r="N112" s="328"/>
      <c r="O112" s="328"/>
      <c r="P112" s="328"/>
      <c r="Q112" s="814"/>
      <c r="R112" s="116"/>
      <c r="S112" s="815"/>
      <c r="T112" s="328"/>
      <c r="U112" s="328"/>
      <c r="V112" s="328"/>
      <c r="W112" s="814"/>
      <c r="X112" s="116"/>
      <c r="Y112" s="815"/>
      <c r="Z112" s="328"/>
      <c r="AA112" s="328"/>
      <c r="AB112" s="328"/>
      <c r="AC112" s="811"/>
      <c r="AD112" s="116"/>
      <c r="AE112" s="816"/>
    </row>
    <row r="113" spans="1:33" ht="15">
      <c r="A113" s="511">
        <f t="shared" si="2"/>
        <v>40319</v>
      </c>
      <c r="B113" s="814"/>
      <c r="C113" s="116"/>
      <c r="D113" s="815"/>
      <c r="E113" s="116"/>
      <c r="F113" s="116"/>
      <c r="G113" s="815"/>
      <c r="H113" s="328"/>
      <c r="I113" s="328"/>
      <c r="J113" s="328"/>
      <c r="K113" s="814"/>
      <c r="L113" s="116"/>
      <c r="M113" s="116"/>
      <c r="N113" s="237"/>
      <c r="O113" s="328"/>
      <c r="P113" s="237"/>
      <c r="Q113" s="237"/>
      <c r="R113" s="237"/>
      <c r="S113" s="237"/>
      <c r="T113" s="237"/>
      <c r="U113" s="237"/>
      <c r="V113" s="328"/>
      <c r="W113" s="814"/>
      <c r="X113" s="116"/>
      <c r="Y113" s="815"/>
      <c r="Z113" s="814"/>
      <c r="AA113" s="116"/>
      <c r="AB113" s="328"/>
      <c r="AC113" s="814"/>
      <c r="AD113" s="116"/>
      <c r="AE113" s="815"/>
      <c r="AF113" s="14"/>
      <c r="AG113" s="14"/>
    </row>
    <row r="114" spans="1:31" ht="15">
      <c r="A114" s="511">
        <f t="shared" si="2"/>
        <v>40320</v>
      </c>
      <c r="B114" s="454"/>
      <c r="C114" s="451"/>
      <c r="D114" s="452"/>
      <c r="E114" s="451"/>
      <c r="F114" s="453" t="s">
        <v>568</v>
      </c>
      <c r="G114" s="452"/>
      <c r="H114" s="453"/>
      <c r="I114" s="453"/>
      <c r="J114" s="453"/>
      <c r="K114" s="453"/>
      <c r="L114" s="453"/>
      <c r="M114" s="453"/>
      <c r="N114" s="454"/>
      <c r="O114" s="451"/>
      <c r="P114" s="452"/>
      <c r="Q114" s="454"/>
      <c r="R114" s="451"/>
      <c r="S114" s="452"/>
      <c r="T114" s="453"/>
      <c r="U114" s="453"/>
      <c r="V114" s="453"/>
      <c r="W114" s="454"/>
      <c r="X114" s="451"/>
      <c r="Y114" s="452"/>
      <c r="Z114" s="453"/>
      <c r="AA114" s="453"/>
      <c r="AB114" s="453"/>
      <c r="AC114" s="450"/>
      <c r="AD114" s="451"/>
      <c r="AE114" s="455"/>
    </row>
    <row r="115" spans="1:31" ht="15">
      <c r="A115" s="511">
        <f t="shared" si="2"/>
        <v>40321</v>
      </c>
      <c r="B115" s="454"/>
      <c r="C115" s="451"/>
      <c r="D115" s="452"/>
      <c r="E115" s="451"/>
      <c r="F115" s="451" t="s">
        <v>568</v>
      </c>
      <c r="G115" s="452"/>
      <c r="H115" s="454"/>
      <c r="I115" s="451"/>
      <c r="J115" s="452"/>
      <c r="K115" s="453"/>
      <c r="L115" s="453"/>
      <c r="M115" s="453"/>
      <c r="N115" s="454"/>
      <c r="O115" s="451"/>
      <c r="P115" s="453"/>
      <c r="Q115" s="738"/>
      <c r="R115" s="738"/>
      <c r="S115" s="738"/>
      <c r="T115" s="738"/>
      <c r="U115" s="738"/>
      <c r="V115" s="738"/>
      <c r="W115" s="738"/>
      <c r="X115" s="738"/>
      <c r="Y115" s="452"/>
      <c r="Z115" s="453"/>
      <c r="AA115" s="453"/>
      <c r="AB115" s="453"/>
      <c r="AC115" s="450"/>
      <c r="AD115" s="451"/>
      <c r="AE115" s="455"/>
    </row>
    <row r="116" spans="1:31" ht="15">
      <c r="A116" s="511">
        <f t="shared" si="2"/>
        <v>40322</v>
      </c>
      <c r="B116" s="814"/>
      <c r="C116" s="116"/>
      <c r="D116" s="815"/>
      <c r="E116" s="116"/>
      <c r="F116" s="116"/>
      <c r="G116" s="815"/>
      <c r="H116" s="328"/>
      <c r="I116" s="328"/>
      <c r="J116" s="328"/>
      <c r="K116" s="814"/>
      <c r="L116" s="116"/>
      <c r="M116" s="116"/>
      <c r="N116" s="814"/>
      <c r="O116" s="116"/>
      <c r="P116" s="328"/>
      <c r="Q116" s="814"/>
      <c r="R116" s="328"/>
      <c r="S116" s="815"/>
      <c r="T116" s="328"/>
      <c r="U116" s="328"/>
      <c r="V116" s="328"/>
      <c r="W116" s="814"/>
      <c r="X116" s="116"/>
      <c r="Y116" s="815"/>
      <c r="Z116" s="328"/>
      <c r="AA116" s="328"/>
      <c r="AB116" s="328"/>
      <c r="AC116" s="811"/>
      <c r="AD116" s="116"/>
      <c r="AE116" s="816"/>
    </row>
    <row r="117" spans="1:31" ht="15">
      <c r="A117" s="511">
        <f t="shared" si="2"/>
        <v>40323</v>
      </c>
      <c r="B117" s="814"/>
      <c r="C117" s="116"/>
      <c r="D117" s="815"/>
      <c r="E117" s="116"/>
      <c r="F117" s="328"/>
      <c r="G117" s="328"/>
      <c r="H117" s="814"/>
      <c r="I117" s="116"/>
      <c r="J117" s="815"/>
      <c r="K117" s="328"/>
      <c r="L117" s="328"/>
      <c r="M117" s="328"/>
      <c r="N117" s="814"/>
      <c r="O117" s="116"/>
      <c r="P117" s="328"/>
      <c r="Q117" s="814"/>
      <c r="R117" s="116"/>
      <c r="S117" s="815"/>
      <c r="T117" s="814"/>
      <c r="U117" s="116"/>
      <c r="V117" s="328"/>
      <c r="W117" s="814"/>
      <c r="X117" s="116"/>
      <c r="Y117" s="815"/>
      <c r="Z117" s="328"/>
      <c r="AA117" s="328"/>
      <c r="AB117" s="328"/>
      <c r="AC117" s="811"/>
      <c r="AD117" s="116"/>
      <c r="AE117" s="816"/>
    </row>
    <row r="118" spans="1:31" ht="15">
      <c r="A118" s="511">
        <f t="shared" si="2"/>
        <v>40324</v>
      </c>
      <c r="B118" s="814"/>
      <c r="C118" s="116"/>
      <c r="D118" s="815"/>
      <c r="E118" s="116"/>
      <c r="F118" s="116"/>
      <c r="G118" s="815"/>
      <c r="H118" s="328"/>
      <c r="I118" s="328"/>
      <c r="J118" s="328"/>
      <c r="K118" s="814"/>
      <c r="L118" s="116"/>
      <c r="M118" s="815"/>
      <c r="N118" s="328"/>
      <c r="O118" s="328"/>
      <c r="P118" s="328"/>
      <c r="Q118" s="814"/>
      <c r="R118" s="116"/>
      <c r="S118" s="815"/>
      <c r="T118" s="328"/>
      <c r="U118" s="328"/>
      <c r="V118" s="328"/>
      <c r="W118" s="814"/>
      <c r="X118" s="116"/>
      <c r="Y118" s="815"/>
      <c r="Z118" s="328"/>
      <c r="AA118" s="328"/>
      <c r="AB118" s="328"/>
      <c r="AC118" s="811"/>
      <c r="AD118" s="116"/>
      <c r="AE118" s="816"/>
    </row>
    <row r="119" spans="1:31" ht="15">
      <c r="A119" s="511">
        <f t="shared" si="2"/>
        <v>40325</v>
      </c>
      <c r="B119" s="814"/>
      <c r="C119" s="116"/>
      <c r="D119" s="815"/>
      <c r="E119" s="116"/>
      <c r="F119" s="116"/>
      <c r="G119" s="815"/>
      <c r="H119" s="328"/>
      <c r="I119" s="116"/>
      <c r="J119" s="328"/>
      <c r="K119" s="814"/>
      <c r="L119" s="116"/>
      <c r="M119" s="815"/>
      <c r="N119" s="328"/>
      <c r="O119" s="328"/>
      <c r="P119" s="328"/>
      <c r="Q119" s="814"/>
      <c r="R119" s="116"/>
      <c r="S119" s="815"/>
      <c r="T119" s="328"/>
      <c r="U119" s="328"/>
      <c r="V119" s="328"/>
      <c r="W119" s="814"/>
      <c r="X119" s="116"/>
      <c r="Y119" s="815"/>
      <c r="Z119" s="328"/>
      <c r="AA119" s="328"/>
      <c r="AB119" s="328"/>
      <c r="AC119" s="811"/>
      <c r="AD119" s="116"/>
      <c r="AE119" s="816"/>
    </row>
    <row r="120" spans="1:31" ht="15">
      <c r="A120" s="511">
        <f t="shared" si="2"/>
        <v>40326</v>
      </c>
      <c r="B120" s="814"/>
      <c r="C120" s="116"/>
      <c r="D120" s="815"/>
      <c r="E120" s="116"/>
      <c r="F120" s="116"/>
      <c r="G120" s="815"/>
      <c r="H120" s="814"/>
      <c r="I120" s="328"/>
      <c r="J120" s="328"/>
      <c r="K120" s="814"/>
      <c r="L120" s="116"/>
      <c r="M120" s="116"/>
      <c r="N120" s="814"/>
      <c r="O120" s="116"/>
      <c r="P120" s="328"/>
      <c r="Q120" s="814"/>
      <c r="R120" s="237"/>
      <c r="S120" s="817"/>
      <c r="T120" s="328"/>
      <c r="U120" s="328"/>
      <c r="V120" s="237"/>
      <c r="W120" s="814"/>
      <c r="X120" s="116"/>
      <c r="Y120" s="815"/>
      <c r="Z120" s="328"/>
      <c r="AA120" s="328"/>
      <c r="AB120" s="328"/>
      <c r="AC120" s="811"/>
      <c r="AD120" s="116"/>
      <c r="AE120" s="816"/>
    </row>
    <row r="121" spans="1:31" ht="15">
      <c r="A121" s="511">
        <f t="shared" si="2"/>
        <v>40327</v>
      </c>
      <c r="B121" s="454"/>
      <c r="C121" s="451"/>
      <c r="D121" s="452"/>
      <c r="E121" s="451"/>
      <c r="F121" s="453" t="s">
        <v>568</v>
      </c>
      <c r="G121" s="452"/>
      <c r="H121" s="453"/>
      <c r="I121" s="453"/>
      <c r="J121" s="453"/>
      <c r="K121" s="454"/>
      <c r="L121" s="451"/>
      <c r="M121" s="452"/>
      <c r="N121" s="453"/>
      <c r="O121" s="453"/>
      <c r="P121" s="453"/>
      <c r="Q121" s="454"/>
      <c r="R121" s="738"/>
      <c r="S121" s="452"/>
      <c r="T121" s="451"/>
      <c r="U121" s="738"/>
      <c r="V121" s="451"/>
      <c r="W121" s="454"/>
      <c r="X121" s="451"/>
      <c r="Y121" s="452"/>
      <c r="Z121" s="453"/>
      <c r="AA121" s="453"/>
      <c r="AB121" s="453"/>
      <c r="AC121" s="450"/>
      <c r="AD121" s="451"/>
      <c r="AE121" s="455"/>
    </row>
    <row r="122" spans="1:31" ht="15">
      <c r="A122" s="511">
        <f t="shared" si="2"/>
        <v>40328</v>
      </c>
      <c r="B122" s="454"/>
      <c r="C122" s="451"/>
      <c r="D122" s="452"/>
      <c r="E122" s="451"/>
      <c r="F122" s="451" t="s">
        <v>568</v>
      </c>
      <c r="G122" s="452"/>
      <c r="H122" s="453"/>
      <c r="I122" s="453"/>
      <c r="J122" s="453"/>
      <c r="K122" s="454"/>
      <c r="L122" s="451"/>
      <c r="M122" s="452"/>
      <c r="N122" s="453"/>
      <c r="O122" s="453"/>
      <c r="P122" s="453"/>
      <c r="Q122" s="454"/>
      <c r="R122" s="451"/>
      <c r="S122" s="452"/>
      <c r="T122" s="738"/>
      <c r="U122" s="738"/>
      <c r="V122" s="738"/>
      <c r="W122" s="454"/>
      <c r="X122" s="451"/>
      <c r="Y122" s="452"/>
      <c r="Z122" s="453"/>
      <c r="AA122" s="453"/>
      <c r="AB122" s="453"/>
      <c r="AC122" s="450"/>
      <c r="AD122" s="451"/>
      <c r="AE122" s="455"/>
    </row>
    <row r="123" spans="1:31" ht="15">
      <c r="A123" s="512">
        <f t="shared" si="2"/>
        <v>40329</v>
      </c>
      <c r="B123" s="814"/>
      <c r="C123" s="116"/>
      <c r="D123" s="815"/>
      <c r="E123" s="116"/>
      <c r="F123" s="116"/>
      <c r="G123" s="815"/>
      <c r="H123" s="328"/>
      <c r="I123" s="328"/>
      <c r="J123" s="815"/>
      <c r="K123" s="328"/>
      <c r="L123" s="328"/>
      <c r="M123" s="815"/>
      <c r="N123" s="814"/>
      <c r="O123" s="328"/>
      <c r="P123" s="815"/>
      <c r="Q123" s="814"/>
      <c r="R123" s="328"/>
      <c r="S123" s="815"/>
      <c r="T123" s="328"/>
      <c r="U123" s="328"/>
      <c r="V123" s="328"/>
      <c r="W123" s="814"/>
      <c r="X123" s="116"/>
      <c r="Y123" s="815"/>
      <c r="Z123" s="328"/>
      <c r="AA123" s="328"/>
      <c r="AB123" s="328"/>
      <c r="AC123" s="811"/>
      <c r="AD123" s="116"/>
      <c r="AE123" s="816"/>
    </row>
    <row r="124" spans="1:31" ht="15">
      <c r="A124" s="512">
        <f t="shared" si="2"/>
        <v>40330</v>
      </c>
      <c r="B124" s="814"/>
      <c r="C124" s="116"/>
      <c r="D124" s="815"/>
      <c r="E124" s="116"/>
      <c r="F124" s="116"/>
      <c r="G124" s="815"/>
      <c r="H124" s="328"/>
      <c r="I124" s="328"/>
      <c r="J124" s="328"/>
      <c r="K124" s="328"/>
      <c r="L124" s="328"/>
      <c r="M124" s="328"/>
      <c r="N124" s="814"/>
      <c r="O124" s="328"/>
      <c r="P124" s="328"/>
      <c r="Q124" s="328"/>
      <c r="R124" s="328"/>
      <c r="S124" s="328"/>
      <c r="T124" s="328"/>
      <c r="U124" s="328"/>
      <c r="V124" s="328"/>
      <c r="W124" s="811"/>
      <c r="X124" s="328"/>
      <c r="Y124" s="328"/>
      <c r="Z124" s="328"/>
      <c r="AA124" s="328"/>
      <c r="AB124" s="328"/>
      <c r="AC124" s="811"/>
      <c r="AD124" s="116"/>
      <c r="AE124" s="816"/>
    </row>
    <row r="125" spans="1:31" ht="15">
      <c r="A125" s="512">
        <f t="shared" si="2"/>
        <v>40331</v>
      </c>
      <c r="B125" s="814"/>
      <c r="C125" s="116"/>
      <c r="D125" s="815"/>
      <c r="E125" s="116"/>
      <c r="F125" s="116"/>
      <c r="G125" s="815"/>
      <c r="H125" s="328"/>
      <c r="I125" s="328"/>
      <c r="J125" s="328"/>
      <c r="K125" s="814"/>
      <c r="L125" s="116"/>
      <c r="M125" s="815"/>
      <c r="N125" s="328"/>
      <c r="O125" s="328"/>
      <c r="P125" s="328"/>
      <c r="Q125" s="814"/>
      <c r="R125" s="116"/>
      <c r="S125" s="815"/>
      <c r="T125" s="328"/>
      <c r="U125" s="328"/>
      <c r="V125" s="328"/>
      <c r="W125" s="814"/>
      <c r="X125" s="116"/>
      <c r="Y125" s="815"/>
      <c r="Z125" s="328"/>
      <c r="AA125" s="328"/>
      <c r="AB125" s="328"/>
      <c r="AC125" s="811"/>
      <c r="AD125" s="116"/>
      <c r="AE125" s="816"/>
    </row>
    <row r="126" spans="1:31" ht="15">
      <c r="A126" s="512">
        <f t="shared" si="2"/>
        <v>40332</v>
      </c>
      <c r="B126" s="814"/>
      <c r="C126" s="116"/>
      <c r="D126" s="815"/>
      <c r="E126" s="116"/>
      <c r="F126" s="116"/>
      <c r="G126" s="815"/>
      <c r="H126" s="328"/>
      <c r="I126" s="116"/>
      <c r="J126" s="328"/>
      <c r="K126" s="814"/>
      <c r="L126" s="116"/>
      <c r="M126" s="815"/>
      <c r="N126" s="328"/>
      <c r="O126" s="328"/>
      <c r="P126" s="328"/>
      <c r="Q126" s="814"/>
      <c r="R126" s="116"/>
      <c r="S126" s="815"/>
      <c r="T126" s="328"/>
      <c r="U126" s="328"/>
      <c r="V126" s="328"/>
      <c r="W126" s="814"/>
      <c r="X126" s="116"/>
      <c r="Y126" s="815"/>
      <c r="Z126" s="328"/>
      <c r="AA126" s="328"/>
      <c r="AB126" s="328"/>
      <c r="AC126" s="811"/>
      <c r="AD126" s="116"/>
      <c r="AE126" s="816"/>
    </row>
    <row r="127" spans="1:31" ht="15">
      <c r="A127" s="512">
        <f t="shared" si="2"/>
        <v>40333</v>
      </c>
      <c r="B127" s="814"/>
      <c r="C127" s="116"/>
      <c r="D127" s="815"/>
      <c r="E127" s="116"/>
      <c r="F127" s="116"/>
      <c r="G127" s="815"/>
      <c r="H127" s="328"/>
      <c r="I127" s="328"/>
      <c r="J127" s="328"/>
      <c r="K127" s="814"/>
      <c r="L127" s="116"/>
      <c r="M127" s="815"/>
      <c r="N127" s="328"/>
      <c r="O127" s="328"/>
      <c r="P127" s="328"/>
      <c r="Q127" s="328"/>
      <c r="R127" s="328"/>
      <c r="S127" s="237"/>
      <c r="T127" s="237"/>
      <c r="U127" s="237"/>
      <c r="V127" s="237"/>
      <c r="W127" s="328"/>
      <c r="X127" s="328"/>
      <c r="Y127" s="328"/>
      <c r="Z127" s="328"/>
      <c r="AA127" s="328"/>
      <c r="AB127" s="328"/>
      <c r="AC127" s="811"/>
      <c r="AD127" s="116"/>
      <c r="AE127" s="816"/>
    </row>
    <row r="128" spans="1:31" ht="15">
      <c r="A128" s="512">
        <f t="shared" si="2"/>
        <v>40334</v>
      </c>
      <c r="B128" s="454"/>
      <c r="C128" s="451"/>
      <c r="D128" s="452"/>
      <c r="E128" s="451"/>
      <c r="F128" s="453" t="s">
        <v>568</v>
      </c>
      <c r="G128" s="452"/>
      <c r="H128" s="453"/>
      <c r="I128" s="453"/>
      <c r="J128" s="453"/>
      <c r="K128" s="454"/>
      <c r="L128" s="451"/>
      <c r="M128" s="452"/>
      <c r="N128" s="454"/>
      <c r="O128" s="451"/>
      <c r="P128" s="452"/>
      <c r="Q128" s="453"/>
      <c r="R128" s="453"/>
      <c r="S128" s="453"/>
      <c r="T128" s="453"/>
      <c r="U128" s="453"/>
      <c r="V128" s="453"/>
      <c r="W128" s="454"/>
      <c r="X128" s="451"/>
      <c r="Y128" s="453"/>
      <c r="Z128" s="454"/>
      <c r="AA128" s="451"/>
      <c r="AB128" s="452"/>
      <c r="AC128" s="450"/>
      <c r="AD128" s="451"/>
      <c r="AE128" s="455"/>
    </row>
    <row r="129" spans="1:31" ht="15">
      <c r="A129" s="512">
        <f t="shared" si="2"/>
        <v>40335</v>
      </c>
      <c r="B129" s="454"/>
      <c r="C129" s="451"/>
      <c r="D129" s="452"/>
      <c r="E129" s="451"/>
      <c r="F129" s="451" t="s">
        <v>568</v>
      </c>
      <c r="G129" s="452"/>
      <c r="H129" s="453"/>
      <c r="I129" s="453"/>
      <c r="J129" s="453"/>
      <c r="K129" s="454"/>
      <c r="L129" s="451"/>
      <c r="M129" s="452"/>
      <c r="N129" s="453"/>
      <c r="O129" s="453"/>
      <c r="P129" s="453"/>
      <c r="Q129" s="454"/>
      <c r="R129" s="451"/>
      <c r="S129" s="452"/>
      <c r="T129" s="453"/>
      <c r="U129" s="453"/>
      <c r="V129" s="453"/>
      <c r="W129" s="454"/>
      <c r="X129" s="451"/>
      <c r="Y129" s="452"/>
      <c r="Z129" s="453"/>
      <c r="AA129" s="453"/>
      <c r="AB129" s="453"/>
      <c r="AC129" s="450"/>
      <c r="AD129" s="451"/>
      <c r="AE129" s="455"/>
    </row>
    <row r="130" spans="1:31" ht="15">
      <c r="A130" s="511">
        <f t="shared" si="2"/>
        <v>40336</v>
      </c>
      <c r="B130" s="814"/>
      <c r="C130" s="116"/>
      <c r="D130" s="815"/>
      <c r="E130" s="116"/>
      <c r="F130" s="116"/>
      <c r="G130" s="815"/>
      <c r="H130" s="328"/>
      <c r="I130" s="328"/>
      <c r="J130" s="328"/>
      <c r="K130" s="814"/>
      <c r="L130" s="116"/>
      <c r="M130" s="815"/>
      <c r="N130" s="328"/>
      <c r="O130" s="328"/>
      <c r="P130" s="328"/>
      <c r="Q130" s="814"/>
      <c r="R130" s="116"/>
      <c r="S130" s="815"/>
      <c r="T130" s="328"/>
      <c r="U130" s="328"/>
      <c r="V130" s="328"/>
      <c r="W130" s="814"/>
      <c r="X130" s="116"/>
      <c r="Y130" s="815"/>
      <c r="Z130" s="328"/>
      <c r="AA130" s="328"/>
      <c r="AB130" s="328"/>
      <c r="AC130" s="811"/>
      <c r="AD130" s="116"/>
      <c r="AE130" s="816"/>
    </row>
    <row r="131" spans="1:31" ht="15">
      <c r="A131" s="511">
        <f t="shared" si="2"/>
        <v>40337</v>
      </c>
      <c r="B131" s="814"/>
      <c r="C131" s="116"/>
      <c r="D131" s="815"/>
      <c r="E131" s="116"/>
      <c r="F131" s="116"/>
      <c r="G131" s="815"/>
      <c r="H131" s="328"/>
      <c r="I131" s="328"/>
      <c r="J131" s="328"/>
      <c r="K131" s="814"/>
      <c r="L131" s="116"/>
      <c r="M131" s="815"/>
      <c r="N131" s="328"/>
      <c r="O131" s="328"/>
      <c r="P131" s="328"/>
      <c r="Q131" s="814"/>
      <c r="R131" s="116"/>
      <c r="S131" s="815"/>
      <c r="T131" s="328"/>
      <c r="U131" s="328"/>
      <c r="V131" s="328"/>
      <c r="W131" s="814"/>
      <c r="X131" s="116"/>
      <c r="Y131" s="815"/>
      <c r="Z131" s="328"/>
      <c r="AA131" s="328"/>
      <c r="AB131" s="328"/>
      <c r="AC131" s="811"/>
      <c r="AD131" s="116"/>
      <c r="AE131" s="816"/>
    </row>
    <row r="132" spans="1:31" ht="15">
      <c r="A132" s="511">
        <f t="shared" si="2"/>
        <v>40338</v>
      </c>
      <c r="B132" s="814"/>
      <c r="C132" s="116"/>
      <c r="D132" s="815"/>
      <c r="E132" s="116"/>
      <c r="F132" s="116"/>
      <c r="G132" s="815"/>
      <c r="H132" s="328"/>
      <c r="I132" s="328"/>
      <c r="J132" s="328"/>
      <c r="K132" s="814"/>
      <c r="L132" s="116"/>
      <c r="M132" s="815"/>
      <c r="N132" s="328"/>
      <c r="O132" s="328"/>
      <c r="P132" s="328"/>
      <c r="Q132" s="814"/>
      <c r="R132" s="116"/>
      <c r="S132" s="815"/>
      <c r="T132" s="328"/>
      <c r="U132" s="328"/>
      <c r="V132" s="328"/>
      <c r="W132" s="814"/>
      <c r="X132" s="116"/>
      <c r="Y132" s="815"/>
      <c r="Z132" s="328"/>
      <c r="AA132" s="328"/>
      <c r="AB132" s="328"/>
      <c r="AC132" s="811"/>
      <c r="AD132" s="116"/>
      <c r="AE132" s="816"/>
    </row>
    <row r="133" spans="1:31" ht="15">
      <c r="A133" s="511">
        <f t="shared" si="2"/>
        <v>40339</v>
      </c>
      <c r="B133" s="814"/>
      <c r="C133" s="116"/>
      <c r="D133" s="815"/>
      <c r="E133" s="116"/>
      <c r="F133" s="116"/>
      <c r="G133" s="815"/>
      <c r="H133" s="328"/>
      <c r="I133" s="116"/>
      <c r="J133" s="328"/>
      <c r="K133" s="814"/>
      <c r="L133" s="116"/>
      <c r="M133" s="815"/>
      <c r="N133" s="328"/>
      <c r="O133" s="328"/>
      <c r="P133" s="328"/>
      <c r="Q133" s="814"/>
      <c r="R133" s="116"/>
      <c r="S133" s="815"/>
      <c r="T133" s="328"/>
      <c r="U133" s="328"/>
      <c r="V133" s="328"/>
      <c r="W133" s="814"/>
      <c r="X133" s="116"/>
      <c r="Y133" s="815"/>
      <c r="Z133" s="328"/>
      <c r="AA133" s="328"/>
      <c r="AB133" s="328"/>
      <c r="AC133" s="811"/>
      <c r="AD133" s="116"/>
      <c r="AE133" s="816"/>
    </row>
    <row r="134" spans="1:31" ht="15">
      <c r="A134" s="511">
        <f t="shared" si="2"/>
        <v>40340</v>
      </c>
      <c r="B134" s="814"/>
      <c r="C134" s="116"/>
      <c r="D134" s="815"/>
      <c r="E134" s="116"/>
      <c r="F134" s="116"/>
      <c r="G134" s="815"/>
      <c r="H134" s="814"/>
      <c r="I134" s="328"/>
      <c r="J134" s="328"/>
      <c r="K134" s="814"/>
      <c r="L134" s="116"/>
      <c r="M134" s="116"/>
      <c r="N134" s="814"/>
      <c r="O134" s="116"/>
      <c r="P134" s="328"/>
      <c r="Q134" s="328"/>
      <c r="R134" s="116"/>
      <c r="S134" s="328"/>
      <c r="T134" s="814"/>
      <c r="U134" s="116"/>
      <c r="V134" s="815"/>
      <c r="W134" s="814"/>
      <c r="X134" s="116"/>
      <c r="Y134" s="815"/>
      <c r="Z134" s="328"/>
      <c r="AA134" s="328"/>
      <c r="AB134" s="328"/>
      <c r="AC134" s="811"/>
      <c r="AD134" s="116"/>
      <c r="AE134" s="816"/>
    </row>
    <row r="135" spans="1:31" ht="15">
      <c r="A135" s="511">
        <f t="shared" si="2"/>
        <v>40341</v>
      </c>
      <c r="B135" s="454"/>
      <c r="C135" s="451"/>
      <c r="D135" s="452"/>
      <c r="E135" s="451"/>
      <c r="F135" s="453" t="s">
        <v>568</v>
      </c>
      <c r="G135" s="452"/>
      <c r="H135" s="453"/>
      <c r="I135" s="453"/>
      <c r="J135" s="453"/>
      <c r="K135" s="454"/>
      <c r="L135" s="451"/>
      <c r="M135" s="452"/>
      <c r="N135" s="453"/>
      <c r="O135" s="453"/>
      <c r="P135" s="453"/>
      <c r="Q135" s="453"/>
      <c r="R135" s="451"/>
      <c r="S135" s="453"/>
      <c r="T135" s="454"/>
      <c r="U135" s="451"/>
      <c r="V135" s="453"/>
      <c r="W135" s="454"/>
      <c r="X135" s="451"/>
      <c r="Y135" s="452"/>
      <c r="Z135" s="453"/>
      <c r="AA135" s="453"/>
      <c r="AB135" s="453"/>
      <c r="AC135" s="450"/>
      <c r="AD135" s="451"/>
      <c r="AE135" s="455"/>
    </row>
    <row r="136" spans="1:31" ht="15">
      <c r="A136" s="511">
        <f t="shared" si="2"/>
        <v>40342</v>
      </c>
      <c r="B136" s="454"/>
      <c r="C136" s="451"/>
      <c r="D136" s="452"/>
      <c r="E136" s="451"/>
      <c r="F136" s="451" t="s">
        <v>568</v>
      </c>
      <c r="G136" s="452"/>
      <c r="H136" s="453"/>
      <c r="I136" s="453"/>
      <c r="J136" s="453"/>
      <c r="K136" s="454"/>
      <c r="L136" s="451"/>
      <c r="M136" s="452"/>
      <c r="N136" s="453"/>
      <c r="O136" s="453"/>
      <c r="P136" s="453"/>
      <c r="Q136" s="454"/>
      <c r="R136" s="451"/>
      <c r="S136" s="452"/>
      <c r="T136" s="453"/>
      <c r="U136" s="453"/>
      <c r="V136" s="453"/>
      <c r="W136" s="454"/>
      <c r="X136" s="451"/>
      <c r="Y136" s="452"/>
      <c r="Z136" s="453"/>
      <c r="AA136" s="453"/>
      <c r="AB136" s="453"/>
      <c r="AC136" s="450"/>
      <c r="AD136" s="451"/>
      <c r="AE136" s="455"/>
    </row>
    <row r="137" spans="1:31" ht="15">
      <c r="A137" s="511">
        <f t="shared" si="2"/>
        <v>40343</v>
      </c>
      <c r="B137" s="814"/>
      <c r="C137" s="116"/>
      <c r="D137" s="815"/>
      <c r="E137" s="116"/>
      <c r="F137" s="116"/>
      <c r="G137" s="815"/>
      <c r="H137" s="328"/>
      <c r="I137" s="328"/>
      <c r="J137" s="328"/>
      <c r="K137" s="814"/>
      <c r="L137" s="116"/>
      <c r="M137" s="815"/>
      <c r="N137" s="328"/>
      <c r="O137" s="328"/>
      <c r="P137" s="328"/>
      <c r="Q137" s="814"/>
      <c r="R137" s="116"/>
      <c r="S137" s="815"/>
      <c r="T137" s="328"/>
      <c r="U137" s="328"/>
      <c r="V137" s="328"/>
      <c r="W137" s="814"/>
      <c r="X137" s="116"/>
      <c r="Y137" s="815"/>
      <c r="Z137" s="328"/>
      <c r="AA137" s="328"/>
      <c r="AB137" s="328"/>
      <c r="AC137" s="811"/>
      <c r="AD137" s="116"/>
      <c r="AE137" s="816"/>
    </row>
    <row r="138" spans="1:31" ht="15">
      <c r="A138" s="511">
        <f t="shared" si="2"/>
        <v>40344</v>
      </c>
      <c r="B138" s="814"/>
      <c r="C138" s="116"/>
      <c r="D138" s="815"/>
      <c r="E138" s="116"/>
      <c r="F138" s="116"/>
      <c r="G138" s="815"/>
      <c r="H138" s="328"/>
      <c r="I138" s="328"/>
      <c r="J138" s="328"/>
      <c r="K138" s="814"/>
      <c r="L138" s="116"/>
      <c r="M138" s="815"/>
      <c r="N138" s="328"/>
      <c r="O138" s="328"/>
      <c r="P138" s="328"/>
      <c r="Q138" s="814"/>
      <c r="R138" s="116"/>
      <c r="S138" s="815"/>
      <c r="T138" s="328"/>
      <c r="U138" s="328"/>
      <c r="V138" s="328"/>
      <c r="W138" s="814"/>
      <c r="X138" s="116"/>
      <c r="Y138" s="815"/>
      <c r="Z138" s="328"/>
      <c r="AA138" s="328"/>
      <c r="AB138" s="328"/>
      <c r="AC138" s="811"/>
      <c r="AD138" s="116"/>
      <c r="AE138" s="816"/>
    </row>
    <row r="139" spans="1:31" ht="15">
      <c r="A139" s="511">
        <f t="shared" si="2"/>
        <v>40345</v>
      </c>
      <c r="B139" s="814"/>
      <c r="C139" s="116"/>
      <c r="D139" s="815"/>
      <c r="E139" s="328"/>
      <c r="F139" s="328"/>
      <c r="G139" s="815"/>
      <c r="H139" s="328"/>
      <c r="I139" s="116"/>
      <c r="J139" s="815"/>
      <c r="K139" s="814"/>
      <c r="L139" s="116"/>
      <c r="M139" s="815"/>
      <c r="N139" s="811"/>
      <c r="O139" s="328"/>
      <c r="P139" s="328"/>
      <c r="Q139" s="814"/>
      <c r="R139" s="116"/>
      <c r="S139" s="815"/>
      <c r="T139" s="328"/>
      <c r="U139" s="328"/>
      <c r="V139" s="328"/>
      <c r="W139" s="814"/>
      <c r="X139" s="116"/>
      <c r="Y139" s="815"/>
      <c r="Z139" s="328"/>
      <c r="AA139" s="328"/>
      <c r="AB139" s="328"/>
      <c r="AC139" s="811"/>
      <c r="AD139" s="116"/>
      <c r="AE139" s="816"/>
    </row>
    <row r="140" spans="1:31" ht="15">
      <c r="A140" s="511">
        <f t="shared" si="2"/>
        <v>40346</v>
      </c>
      <c r="B140" s="814"/>
      <c r="C140" s="116"/>
      <c r="D140" s="815"/>
      <c r="E140" s="116"/>
      <c r="F140" s="116"/>
      <c r="G140" s="815"/>
      <c r="H140" s="328"/>
      <c r="I140" s="116"/>
      <c r="J140" s="328"/>
      <c r="K140" s="814"/>
      <c r="L140" s="116"/>
      <c r="M140" s="815"/>
      <c r="N140" s="328"/>
      <c r="O140" s="328"/>
      <c r="P140" s="328"/>
      <c r="Q140" s="814"/>
      <c r="R140" s="116"/>
      <c r="S140" s="815"/>
      <c r="T140" s="328"/>
      <c r="U140" s="328"/>
      <c r="V140" s="328"/>
      <c r="W140" s="814"/>
      <c r="X140" s="116"/>
      <c r="Y140" s="815"/>
      <c r="Z140" s="328"/>
      <c r="AA140" s="328"/>
      <c r="AB140" s="328"/>
      <c r="AC140" s="811"/>
      <c r="AD140" s="116"/>
      <c r="AE140" s="816"/>
    </row>
    <row r="141" spans="1:31" ht="15">
      <c r="A141" s="511">
        <f t="shared" si="2"/>
        <v>40347</v>
      </c>
      <c r="B141" s="814"/>
      <c r="C141" s="116"/>
      <c r="D141" s="815"/>
      <c r="E141" s="116"/>
      <c r="F141" s="328"/>
      <c r="G141" s="328"/>
      <c r="H141" s="814"/>
      <c r="I141" s="116"/>
      <c r="J141" s="116"/>
      <c r="K141" s="814"/>
      <c r="L141" s="116"/>
      <c r="M141" s="328"/>
      <c r="N141" s="814"/>
      <c r="O141" s="116"/>
      <c r="P141" s="815"/>
      <c r="Q141" s="814"/>
      <c r="R141" s="328"/>
      <c r="S141" s="237"/>
      <c r="T141" s="328"/>
      <c r="U141" s="328"/>
      <c r="V141" s="815"/>
      <c r="W141" s="328"/>
      <c r="X141" s="328"/>
      <c r="Y141" s="328"/>
      <c r="Z141" s="328"/>
      <c r="AA141" s="328"/>
      <c r="AB141" s="328"/>
      <c r="AC141" s="811"/>
      <c r="AD141" s="116"/>
      <c r="AE141" s="816"/>
    </row>
    <row r="142" spans="1:31" ht="15">
      <c r="A142" s="511">
        <f t="shared" si="2"/>
        <v>40348</v>
      </c>
      <c r="B142" s="814"/>
      <c r="C142" s="116"/>
      <c r="D142" s="815"/>
      <c r="E142" s="328"/>
      <c r="F142" s="328"/>
      <c r="G142" s="328"/>
      <c r="H142" s="814"/>
      <c r="I142" s="116"/>
      <c r="J142" s="815"/>
      <c r="K142" s="328"/>
      <c r="L142" s="328"/>
      <c r="M142" s="328"/>
      <c r="N142" s="814"/>
      <c r="O142" s="237"/>
      <c r="P142" s="815"/>
      <c r="Q142" s="116"/>
      <c r="R142" s="237"/>
      <c r="S142" s="116"/>
      <c r="T142" s="328"/>
      <c r="U142" s="328"/>
      <c r="V142" s="328"/>
      <c r="W142" s="814"/>
      <c r="X142" s="328"/>
      <c r="Y142" s="328"/>
      <c r="Z142" s="814"/>
      <c r="AA142" s="328"/>
      <c r="AB142" s="328"/>
      <c r="AC142" s="811"/>
      <c r="AD142" s="116"/>
      <c r="AE142" s="816"/>
    </row>
    <row r="143" spans="1:31" ht="15">
      <c r="A143" s="511">
        <f t="shared" si="2"/>
        <v>40349</v>
      </c>
      <c r="B143" s="814"/>
      <c r="C143" s="116"/>
      <c r="D143" s="815"/>
      <c r="E143" s="116"/>
      <c r="F143" s="116"/>
      <c r="G143" s="815"/>
      <c r="H143" s="328"/>
      <c r="I143" s="328"/>
      <c r="J143" s="328"/>
      <c r="K143" s="814"/>
      <c r="L143" s="116"/>
      <c r="M143" s="815"/>
      <c r="N143" s="328"/>
      <c r="O143" s="328"/>
      <c r="P143" s="328"/>
      <c r="Q143" s="814"/>
      <c r="R143" s="116"/>
      <c r="S143" s="815"/>
      <c r="T143" s="328"/>
      <c r="U143" s="328"/>
      <c r="V143" s="328"/>
      <c r="W143" s="814"/>
      <c r="X143" s="116"/>
      <c r="Y143" s="815"/>
      <c r="Z143" s="328"/>
      <c r="AA143" s="328"/>
      <c r="AB143" s="328"/>
      <c r="AC143" s="811"/>
      <c r="AD143" s="116"/>
      <c r="AE143" s="816"/>
    </row>
    <row r="144" spans="1:31" ht="15">
      <c r="A144" s="511">
        <f t="shared" si="2"/>
        <v>40350</v>
      </c>
      <c r="B144" s="814"/>
      <c r="C144" s="116"/>
      <c r="D144" s="815"/>
      <c r="E144" s="116"/>
      <c r="F144" s="116"/>
      <c r="G144" s="815"/>
      <c r="H144" s="814"/>
      <c r="I144" s="116"/>
      <c r="J144" s="328"/>
      <c r="K144" s="814"/>
      <c r="L144" s="116"/>
      <c r="M144" s="815"/>
      <c r="N144" s="328"/>
      <c r="O144" s="328"/>
      <c r="P144" s="328"/>
      <c r="Q144" s="814"/>
      <c r="R144" s="116"/>
      <c r="S144" s="815"/>
      <c r="T144" s="328"/>
      <c r="U144" s="328"/>
      <c r="V144" s="328"/>
      <c r="W144" s="814"/>
      <c r="X144" s="116"/>
      <c r="Y144" s="815"/>
      <c r="Z144" s="328"/>
      <c r="AA144" s="328"/>
      <c r="AB144" s="328"/>
      <c r="AC144" s="811"/>
      <c r="AD144" s="116"/>
      <c r="AE144" s="816"/>
    </row>
    <row r="145" spans="1:31" ht="15">
      <c r="A145" s="511">
        <f t="shared" si="2"/>
        <v>40351</v>
      </c>
      <c r="B145" s="814"/>
      <c r="C145" s="116"/>
      <c r="D145" s="815"/>
      <c r="E145" s="116"/>
      <c r="F145" s="116"/>
      <c r="G145" s="815"/>
      <c r="H145" s="814"/>
      <c r="I145" s="328"/>
      <c r="J145" s="815"/>
      <c r="K145" s="814"/>
      <c r="L145" s="328"/>
      <c r="M145" s="815"/>
      <c r="N145" s="328"/>
      <c r="O145" s="328"/>
      <c r="P145" s="328"/>
      <c r="Q145" s="814"/>
      <c r="R145" s="116"/>
      <c r="S145" s="815"/>
      <c r="T145" s="328"/>
      <c r="U145" s="328"/>
      <c r="V145" s="328"/>
      <c r="W145" s="814"/>
      <c r="X145" s="116"/>
      <c r="Y145" s="815"/>
      <c r="Z145" s="328"/>
      <c r="AA145" s="328"/>
      <c r="AB145" s="328"/>
      <c r="AC145" s="811"/>
      <c r="AD145" s="116"/>
      <c r="AE145" s="816"/>
    </row>
    <row r="146" spans="1:31" ht="15">
      <c r="A146" s="511">
        <f t="shared" si="2"/>
        <v>40352</v>
      </c>
      <c r="B146" s="814"/>
      <c r="C146" s="116"/>
      <c r="D146" s="815"/>
      <c r="E146" s="116"/>
      <c r="F146" s="116"/>
      <c r="G146" s="815"/>
      <c r="H146" s="328"/>
      <c r="I146" s="328"/>
      <c r="J146" s="328"/>
      <c r="K146" s="814"/>
      <c r="L146" s="116"/>
      <c r="M146" s="815"/>
      <c r="N146" s="328"/>
      <c r="O146" s="328"/>
      <c r="P146" s="328"/>
      <c r="Q146" s="814"/>
      <c r="R146" s="116"/>
      <c r="S146" s="815"/>
      <c r="T146" s="328"/>
      <c r="U146" s="328"/>
      <c r="V146" s="328"/>
      <c r="W146" s="814"/>
      <c r="X146" s="116"/>
      <c r="Y146" s="815"/>
      <c r="Z146" s="328"/>
      <c r="AA146" s="328"/>
      <c r="AB146" s="328"/>
      <c r="AC146" s="811"/>
      <c r="AD146" s="116"/>
      <c r="AE146" s="816"/>
    </row>
    <row r="147" spans="1:31" ht="15">
      <c r="A147" s="511">
        <f t="shared" si="2"/>
        <v>40353</v>
      </c>
      <c r="B147" s="814"/>
      <c r="C147" s="116"/>
      <c r="D147" s="815"/>
      <c r="E147" s="116"/>
      <c r="F147" s="116"/>
      <c r="G147" s="815"/>
      <c r="H147" s="328"/>
      <c r="I147" s="116"/>
      <c r="J147" s="328"/>
      <c r="K147" s="814"/>
      <c r="L147" s="116"/>
      <c r="M147" s="815"/>
      <c r="N147" s="328"/>
      <c r="O147" s="328"/>
      <c r="P147" s="328"/>
      <c r="Q147" s="814"/>
      <c r="R147" s="116"/>
      <c r="S147" s="815"/>
      <c r="T147" s="328"/>
      <c r="U147" s="328"/>
      <c r="V147" s="328"/>
      <c r="W147" s="814"/>
      <c r="X147" s="116"/>
      <c r="Y147" s="815"/>
      <c r="Z147" s="328"/>
      <c r="AA147" s="328"/>
      <c r="AB147" s="328"/>
      <c r="AC147" s="811"/>
      <c r="AD147" s="116"/>
      <c r="AE147" s="816"/>
    </row>
    <row r="148" spans="1:31" ht="15">
      <c r="A148" s="511">
        <f t="shared" si="2"/>
        <v>40354</v>
      </c>
      <c r="B148" s="814"/>
      <c r="C148" s="116"/>
      <c r="D148" s="815"/>
      <c r="E148" s="116"/>
      <c r="F148" s="116"/>
      <c r="G148" s="815"/>
      <c r="H148" s="814"/>
      <c r="I148" s="116"/>
      <c r="J148" s="815"/>
      <c r="K148" s="328"/>
      <c r="L148" s="328"/>
      <c r="M148" s="328"/>
      <c r="N148" s="814"/>
      <c r="O148" s="328"/>
      <c r="P148" s="815"/>
      <c r="Q148" s="328"/>
      <c r="R148" s="328"/>
      <c r="S148" s="328"/>
      <c r="T148" s="814"/>
      <c r="U148" s="328"/>
      <c r="V148" s="328"/>
      <c r="W148" s="814"/>
      <c r="X148" s="116"/>
      <c r="Y148" s="815"/>
      <c r="Z148" s="328"/>
      <c r="AA148" s="328"/>
      <c r="AB148" s="328"/>
      <c r="AC148" s="811"/>
      <c r="AD148" s="116"/>
      <c r="AE148" s="816"/>
    </row>
    <row r="149" spans="1:31" ht="15">
      <c r="A149" s="511">
        <f t="shared" si="2"/>
        <v>40355</v>
      </c>
      <c r="B149" s="814"/>
      <c r="C149" s="116"/>
      <c r="D149" s="815"/>
      <c r="E149" s="116"/>
      <c r="F149" s="116"/>
      <c r="G149" s="815"/>
      <c r="H149" s="328"/>
      <c r="I149" s="328"/>
      <c r="J149" s="328"/>
      <c r="K149" s="814"/>
      <c r="L149" s="328"/>
      <c r="M149" s="328"/>
      <c r="N149" s="814"/>
      <c r="O149" s="116"/>
      <c r="P149" s="815"/>
      <c r="Q149" s="814"/>
      <c r="R149" s="116"/>
      <c r="S149" s="815"/>
      <c r="T149" s="328"/>
      <c r="U149" s="328"/>
      <c r="V149" s="328"/>
      <c r="W149" s="814"/>
      <c r="X149" s="116"/>
      <c r="Y149" s="815"/>
      <c r="Z149" s="328"/>
      <c r="AA149" s="328"/>
      <c r="AB149" s="328"/>
      <c r="AC149" s="811"/>
      <c r="AD149" s="116"/>
      <c r="AE149" s="816"/>
    </row>
    <row r="150" spans="1:31" ht="15">
      <c r="A150" s="511">
        <f t="shared" si="2"/>
        <v>40356</v>
      </c>
      <c r="B150" s="814"/>
      <c r="C150" s="116"/>
      <c r="D150" s="815"/>
      <c r="E150" s="116"/>
      <c r="F150" s="116"/>
      <c r="G150" s="815"/>
      <c r="H150" s="328"/>
      <c r="I150" s="328"/>
      <c r="J150" s="328"/>
      <c r="K150" s="814"/>
      <c r="L150" s="116"/>
      <c r="M150" s="815"/>
      <c r="N150" s="328"/>
      <c r="O150" s="328"/>
      <c r="P150" s="328"/>
      <c r="Q150" s="814"/>
      <c r="R150" s="116"/>
      <c r="S150" s="815"/>
      <c r="T150" s="328"/>
      <c r="U150" s="328"/>
      <c r="V150" s="328"/>
      <c r="W150" s="814"/>
      <c r="X150" s="116"/>
      <c r="Y150" s="815"/>
      <c r="Z150" s="328"/>
      <c r="AA150" s="328"/>
      <c r="AB150" s="328"/>
      <c r="AC150" s="811"/>
      <c r="AD150" s="116"/>
      <c r="AE150" s="816"/>
    </row>
    <row r="151" spans="1:31" ht="15">
      <c r="A151" s="511">
        <f t="shared" si="2"/>
        <v>40357</v>
      </c>
      <c r="B151" s="814"/>
      <c r="C151" s="116"/>
      <c r="D151" s="815"/>
      <c r="E151" s="116"/>
      <c r="F151" s="116"/>
      <c r="G151" s="815"/>
      <c r="H151" s="328"/>
      <c r="I151" s="328"/>
      <c r="J151" s="328"/>
      <c r="K151" s="814"/>
      <c r="L151" s="116"/>
      <c r="M151" s="815"/>
      <c r="N151" s="328"/>
      <c r="O151" s="328"/>
      <c r="P151" s="328"/>
      <c r="Q151" s="814"/>
      <c r="R151" s="116"/>
      <c r="S151" s="815"/>
      <c r="T151" s="328"/>
      <c r="U151" s="328"/>
      <c r="V151" s="328"/>
      <c r="W151" s="814"/>
      <c r="X151" s="116"/>
      <c r="Y151" s="815"/>
      <c r="Z151" s="328"/>
      <c r="AA151" s="328"/>
      <c r="AB151" s="328"/>
      <c r="AC151" s="811"/>
      <c r="AD151" s="116"/>
      <c r="AE151" s="816"/>
    </row>
    <row r="152" spans="1:31" ht="15">
      <c r="A152" s="511">
        <f t="shared" si="2"/>
        <v>40358</v>
      </c>
      <c r="B152" s="814"/>
      <c r="C152" s="116"/>
      <c r="D152" s="815"/>
      <c r="E152" s="116"/>
      <c r="F152" s="116"/>
      <c r="G152" s="815"/>
      <c r="H152" s="814"/>
      <c r="I152" s="328"/>
      <c r="J152" s="815"/>
      <c r="K152" s="814"/>
      <c r="L152" s="328"/>
      <c r="M152" s="815"/>
      <c r="N152" s="328"/>
      <c r="O152" s="328"/>
      <c r="P152" s="328"/>
      <c r="Q152" s="814"/>
      <c r="R152" s="116"/>
      <c r="S152" s="815"/>
      <c r="T152" s="328"/>
      <c r="U152" s="328"/>
      <c r="V152" s="328"/>
      <c r="W152" s="814"/>
      <c r="X152" s="116"/>
      <c r="Y152" s="815"/>
      <c r="Z152" s="328"/>
      <c r="AA152" s="328"/>
      <c r="AB152" s="328"/>
      <c r="AC152" s="811"/>
      <c r="AD152" s="116"/>
      <c r="AE152" s="816"/>
    </row>
    <row r="153" spans="1:31" ht="15">
      <c r="A153" s="511">
        <f t="shared" si="2"/>
        <v>40359</v>
      </c>
      <c r="B153" s="814"/>
      <c r="C153" s="116"/>
      <c r="D153" s="815"/>
      <c r="E153" s="116"/>
      <c r="F153" s="116"/>
      <c r="G153" s="815"/>
      <c r="H153" s="328"/>
      <c r="I153" s="328"/>
      <c r="J153" s="328"/>
      <c r="K153" s="814"/>
      <c r="L153" s="116"/>
      <c r="M153" s="815"/>
      <c r="N153" s="328"/>
      <c r="O153" s="328"/>
      <c r="P153" s="328"/>
      <c r="Q153" s="814"/>
      <c r="R153" s="116"/>
      <c r="S153" s="815"/>
      <c r="T153" s="328"/>
      <c r="U153" s="328"/>
      <c r="V153" s="328"/>
      <c r="W153" s="814"/>
      <c r="X153" s="116"/>
      <c r="Y153" s="815"/>
      <c r="Z153" s="328"/>
      <c r="AA153" s="328"/>
      <c r="AB153" s="328"/>
      <c r="AC153" s="811"/>
      <c r="AD153" s="116"/>
      <c r="AE153" s="816"/>
    </row>
    <row r="154" spans="1:31" ht="15">
      <c r="A154" s="511">
        <f t="shared" si="2"/>
        <v>40360</v>
      </c>
      <c r="B154" s="814"/>
      <c r="C154" s="116"/>
      <c r="D154" s="815"/>
      <c r="E154" s="116"/>
      <c r="F154" s="116"/>
      <c r="G154" s="815"/>
      <c r="H154" s="328"/>
      <c r="I154" s="116"/>
      <c r="J154" s="328"/>
      <c r="K154" s="814"/>
      <c r="L154" s="116"/>
      <c r="M154" s="815"/>
      <c r="N154" s="328"/>
      <c r="O154" s="328"/>
      <c r="P154" s="328"/>
      <c r="Q154" s="814"/>
      <c r="R154" s="116"/>
      <c r="S154" s="815"/>
      <c r="T154" s="328"/>
      <c r="U154" s="328"/>
      <c r="V154" s="328"/>
      <c r="W154" s="814"/>
      <c r="X154" s="116"/>
      <c r="Y154" s="815"/>
      <c r="Z154" s="328"/>
      <c r="AA154" s="328"/>
      <c r="AB154" s="328"/>
      <c r="AC154" s="811"/>
      <c r="AD154" s="116"/>
      <c r="AE154" s="816"/>
    </row>
    <row r="155" spans="1:31" ht="15">
      <c r="A155" s="511">
        <f t="shared" si="2"/>
        <v>40361</v>
      </c>
      <c r="B155" s="814"/>
      <c r="C155" s="116"/>
      <c r="D155" s="815"/>
      <c r="E155" s="116"/>
      <c r="F155" s="116"/>
      <c r="G155" s="815"/>
      <c r="H155" s="328"/>
      <c r="I155" s="328"/>
      <c r="J155" s="328"/>
      <c r="K155" s="814"/>
      <c r="L155" s="116"/>
      <c r="M155" s="815"/>
      <c r="N155" s="328"/>
      <c r="O155" s="328"/>
      <c r="P155" s="328"/>
      <c r="Q155" s="814"/>
      <c r="R155" s="116"/>
      <c r="S155" s="815"/>
      <c r="T155" s="328"/>
      <c r="U155" s="328"/>
      <c r="V155" s="328"/>
      <c r="W155" s="814"/>
      <c r="X155" s="116"/>
      <c r="Y155" s="815"/>
      <c r="Z155" s="328"/>
      <c r="AA155" s="328"/>
      <c r="AB155" s="328"/>
      <c r="AC155" s="811"/>
      <c r="AD155" s="116"/>
      <c r="AE155" s="816"/>
    </row>
    <row r="156" spans="1:31" ht="15">
      <c r="A156" s="511">
        <f t="shared" si="2"/>
        <v>40362</v>
      </c>
      <c r="B156" s="814"/>
      <c r="C156" s="116"/>
      <c r="D156" s="815"/>
      <c r="E156" s="116"/>
      <c r="F156" s="116"/>
      <c r="G156" s="815"/>
      <c r="H156" s="328"/>
      <c r="I156" s="328"/>
      <c r="J156" s="328"/>
      <c r="K156" s="814"/>
      <c r="L156" s="116"/>
      <c r="M156" s="815"/>
      <c r="N156" s="328"/>
      <c r="O156" s="328"/>
      <c r="P156" s="328"/>
      <c r="Q156" s="814"/>
      <c r="R156" s="116"/>
      <c r="S156" s="815"/>
      <c r="T156" s="328"/>
      <c r="U156" s="328"/>
      <c r="V156" s="328"/>
      <c r="W156" s="814"/>
      <c r="X156" s="116"/>
      <c r="Y156" s="815"/>
      <c r="Z156" s="328"/>
      <c r="AA156" s="328"/>
      <c r="AB156" s="328"/>
      <c r="AC156" s="811"/>
      <c r="AD156" s="116"/>
      <c r="AE156" s="816"/>
    </row>
    <row r="157" spans="1:31" ht="15">
      <c r="A157" s="511">
        <f t="shared" si="2"/>
        <v>40363</v>
      </c>
      <c r="B157" s="814"/>
      <c r="C157" s="116"/>
      <c r="D157" s="815"/>
      <c r="E157" s="116"/>
      <c r="F157" s="116"/>
      <c r="G157" s="815"/>
      <c r="H157" s="328"/>
      <c r="I157" s="328"/>
      <c r="J157" s="328"/>
      <c r="K157" s="814"/>
      <c r="L157" s="116"/>
      <c r="M157" s="815"/>
      <c r="N157" s="328"/>
      <c r="O157" s="328"/>
      <c r="P157" s="328"/>
      <c r="Q157" s="814"/>
      <c r="R157" s="116"/>
      <c r="S157" s="815"/>
      <c r="T157" s="328"/>
      <c r="U157" s="328"/>
      <c r="V157" s="328"/>
      <c r="W157" s="814"/>
      <c r="X157" s="116"/>
      <c r="Y157" s="815"/>
      <c r="Z157" s="328"/>
      <c r="AA157" s="328"/>
      <c r="AB157" s="328"/>
      <c r="AC157" s="811"/>
      <c r="AD157" s="116"/>
      <c r="AE157" s="816"/>
    </row>
    <row r="158" spans="1:31" ht="15">
      <c r="A158" s="511">
        <f t="shared" si="2"/>
        <v>40364</v>
      </c>
      <c r="B158" s="814"/>
      <c r="C158" s="116"/>
      <c r="D158" s="815"/>
      <c r="E158" s="116"/>
      <c r="F158" s="116"/>
      <c r="G158" s="815"/>
      <c r="H158" s="328"/>
      <c r="I158" s="328"/>
      <c r="J158" s="328"/>
      <c r="K158" s="814"/>
      <c r="L158" s="116"/>
      <c r="M158" s="815"/>
      <c r="N158" s="328"/>
      <c r="O158" s="328"/>
      <c r="P158" s="328"/>
      <c r="Q158" s="814"/>
      <c r="R158" s="116"/>
      <c r="S158" s="815"/>
      <c r="T158" s="328"/>
      <c r="U158" s="328"/>
      <c r="V158" s="328"/>
      <c r="W158" s="814"/>
      <c r="X158" s="116"/>
      <c r="Y158" s="815"/>
      <c r="Z158" s="328"/>
      <c r="AA158" s="328"/>
      <c r="AB158" s="328"/>
      <c r="AC158" s="811"/>
      <c r="AD158" s="116"/>
      <c r="AE158" s="816"/>
    </row>
    <row r="159" spans="1:31" ht="15">
      <c r="A159" s="511">
        <f t="shared" si="2"/>
        <v>40365</v>
      </c>
      <c r="B159" s="814"/>
      <c r="C159" s="116"/>
      <c r="D159" s="815"/>
      <c r="E159" s="116"/>
      <c r="F159" s="116"/>
      <c r="G159" s="815"/>
      <c r="H159" s="328"/>
      <c r="I159" s="328"/>
      <c r="J159" s="328"/>
      <c r="K159" s="814"/>
      <c r="L159" s="116"/>
      <c r="M159" s="815"/>
      <c r="N159" s="328"/>
      <c r="O159" s="328"/>
      <c r="P159" s="328"/>
      <c r="Q159" s="814"/>
      <c r="R159" s="116"/>
      <c r="S159" s="815"/>
      <c r="T159" s="328"/>
      <c r="U159" s="328"/>
      <c r="V159" s="328"/>
      <c r="W159" s="814"/>
      <c r="X159" s="116"/>
      <c r="Y159" s="815"/>
      <c r="Z159" s="328"/>
      <c r="AA159" s="328"/>
      <c r="AB159" s="328"/>
      <c r="AC159" s="811"/>
      <c r="AD159" s="116"/>
      <c r="AE159" s="816"/>
    </row>
    <row r="160" spans="1:31" ht="15">
      <c r="A160" s="511">
        <f t="shared" si="2"/>
        <v>40366</v>
      </c>
      <c r="B160" s="814"/>
      <c r="C160" s="116"/>
      <c r="D160" s="815"/>
      <c r="E160" s="116"/>
      <c r="F160" s="116"/>
      <c r="G160" s="815"/>
      <c r="H160" s="328"/>
      <c r="I160" s="328"/>
      <c r="J160" s="328"/>
      <c r="K160" s="814"/>
      <c r="L160" s="116"/>
      <c r="M160" s="815"/>
      <c r="N160" s="328"/>
      <c r="O160" s="328"/>
      <c r="P160" s="328"/>
      <c r="Q160" s="814"/>
      <c r="R160" s="116"/>
      <c r="S160" s="815"/>
      <c r="T160" s="328"/>
      <c r="U160" s="328"/>
      <c r="V160" s="328"/>
      <c r="W160" s="814"/>
      <c r="X160" s="116"/>
      <c r="Y160" s="815"/>
      <c r="Z160" s="328"/>
      <c r="AA160" s="328"/>
      <c r="AB160" s="328"/>
      <c r="AC160" s="811"/>
      <c r="AD160" s="116"/>
      <c r="AE160" s="816"/>
    </row>
    <row r="161" spans="1:31" ht="15">
      <c r="A161" s="511">
        <f t="shared" si="2"/>
        <v>40367</v>
      </c>
      <c r="B161" s="814"/>
      <c r="C161" s="116"/>
      <c r="D161" s="815"/>
      <c r="E161" s="116"/>
      <c r="F161" s="116"/>
      <c r="G161" s="815"/>
      <c r="H161" s="328"/>
      <c r="I161" s="116"/>
      <c r="J161" s="328"/>
      <c r="K161" s="814"/>
      <c r="L161" s="116"/>
      <c r="M161" s="815"/>
      <c r="N161" s="328"/>
      <c r="O161" s="328"/>
      <c r="P161" s="328"/>
      <c r="Q161" s="814"/>
      <c r="R161" s="116"/>
      <c r="S161" s="815"/>
      <c r="T161" s="328"/>
      <c r="U161" s="328"/>
      <c r="V161" s="328"/>
      <c r="W161" s="814"/>
      <c r="X161" s="116"/>
      <c r="Y161" s="815"/>
      <c r="Z161" s="328"/>
      <c r="AA161" s="328"/>
      <c r="AB161" s="328"/>
      <c r="AC161" s="811"/>
      <c r="AD161" s="116"/>
      <c r="AE161" s="816"/>
    </row>
    <row r="162" spans="1:31" ht="15">
      <c r="A162" s="511">
        <f t="shared" si="2"/>
        <v>40368</v>
      </c>
      <c r="B162" s="814"/>
      <c r="C162" s="116"/>
      <c r="D162" s="815"/>
      <c r="E162" s="116"/>
      <c r="F162" s="116"/>
      <c r="G162" s="815"/>
      <c r="H162" s="328"/>
      <c r="I162" s="328"/>
      <c r="J162" s="328"/>
      <c r="K162" s="814"/>
      <c r="L162" s="116"/>
      <c r="M162" s="815"/>
      <c r="N162" s="328"/>
      <c r="O162" s="328"/>
      <c r="P162" s="328"/>
      <c r="Q162" s="814"/>
      <c r="R162" s="116"/>
      <c r="S162" s="815"/>
      <c r="T162" s="328"/>
      <c r="U162" s="328"/>
      <c r="V162" s="328"/>
      <c r="W162" s="814"/>
      <c r="X162" s="116"/>
      <c r="Y162" s="815"/>
      <c r="Z162" s="328"/>
      <c r="AA162" s="328"/>
      <c r="AB162" s="328"/>
      <c r="AC162" s="811"/>
      <c r="AD162" s="116"/>
      <c r="AE162" s="816"/>
    </row>
    <row r="163" spans="1:31" ht="15">
      <c r="A163" s="511">
        <f t="shared" si="2"/>
        <v>40369</v>
      </c>
      <c r="B163" s="814"/>
      <c r="C163" s="116"/>
      <c r="D163" s="815"/>
      <c r="E163" s="116"/>
      <c r="F163" s="116"/>
      <c r="G163" s="815"/>
      <c r="H163" s="328"/>
      <c r="I163" s="328"/>
      <c r="J163" s="328"/>
      <c r="K163" s="814"/>
      <c r="L163" s="116"/>
      <c r="M163" s="815"/>
      <c r="N163" s="328"/>
      <c r="O163" s="328"/>
      <c r="P163" s="328"/>
      <c r="Q163" s="814"/>
      <c r="R163" s="116"/>
      <c r="S163" s="815"/>
      <c r="T163" s="328"/>
      <c r="U163" s="328"/>
      <c r="V163" s="328"/>
      <c r="W163" s="814"/>
      <c r="X163" s="116"/>
      <c r="Y163" s="815"/>
      <c r="Z163" s="328"/>
      <c r="AA163" s="328"/>
      <c r="AB163" s="328"/>
      <c r="AC163" s="811"/>
      <c r="AD163" s="116"/>
      <c r="AE163" s="816"/>
    </row>
    <row r="164" spans="1:31" ht="15">
      <c r="A164" s="511">
        <f aca="true" t="shared" si="3" ref="A164:A227">A163+1</f>
        <v>40370</v>
      </c>
      <c r="B164" s="814"/>
      <c r="C164" s="116"/>
      <c r="D164" s="815"/>
      <c r="E164" s="116"/>
      <c r="F164" s="116"/>
      <c r="G164" s="815"/>
      <c r="H164" s="328"/>
      <c r="I164" s="328"/>
      <c r="J164" s="328"/>
      <c r="K164" s="814"/>
      <c r="L164" s="116"/>
      <c r="M164" s="815"/>
      <c r="N164" s="328"/>
      <c r="O164" s="328"/>
      <c r="P164" s="328"/>
      <c r="Q164" s="814"/>
      <c r="R164" s="116"/>
      <c r="S164" s="815"/>
      <c r="T164" s="328"/>
      <c r="U164" s="328"/>
      <c r="V164" s="328"/>
      <c r="W164" s="814"/>
      <c r="X164" s="116"/>
      <c r="Y164" s="815"/>
      <c r="Z164" s="328"/>
      <c r="AA164" s="328"/>
      <c r="AB164" s="328"/>
      <c r="AC164" s="811"/>
      <c r="AD164" s="116"/>
      <c r="AE164" s="816"/>
    </row>
    <row r="165" spans="1:31" ht="15">
      <c r="A165" s="511">
        <f t="shared" si="3"/>
        <v>40371</v>
      </c>
      <c r="B165" s="814"/>
      <c r="C165" s="116"/>
      <c r="D165" s="815"/>
      <c r="E165" s="116"/>
      <c r="F165" s="116"/>
      <c r="G165" s="815"/>
      <c r="H165" s="328"/>
      <c r="I165" s="328"/>
      <c r="J165" s="328"/>
      <c r="K165" s="814"/>
      <c r="L165" s="116"/>
      <c r="M165" s="815"/>
      <c r="N165" s="328"/>
      <c r="O165" s="328"/>
      <c r="P165" s="328"/>
      <c r="Q165" s="814"/>
      <c r="R165" s="116"/>
      <c r="S165" s="815"/>
      <c r="T165" s="328"/>
      <c r="U165" s="328"/>
      <c r="V165" s="328"/>
      <c r="W165" s="814"/>
      <c r="X165" s="116"/>
      <c r="Y165" s="815"/>
      <c r="Z165" s="328"/>
      <c r="AA165" s="328"/>
      <c r="AB165" s="328"/>
      <c r="AC165" s="811"/>
      <c r="AD165" s="116"/>
      <c r="AE165" s="816"/>
    </row>
    <row r="166" spans="1:31" ht="15">
      <c r="A166" s="511">
        <f t="shared" si="3"/>
        <v>40372</v>
      </c>
      <c r="B166" s="814"/>
      <c r="C166" s="116"/>
      <c r="D166" s="815"/>
      <c r="E166" s="116"/>
      <c r="F166" s="116"/>
      <c r="G166" s="815"/>
      <c r="H166" s="814"/>
      <c r="I166" s="328"/>
      <c r="J166" s="815"/>
      <c r="K166" s="814"/>
      <c r="L166" s="328"/>
      <c r="M166" s="815"/>
      <c r="N166" s="328"/>
      <c r="O166" s="328"/>
      <c r="P166" s="328"/>
      <c r="Q166" s="814"/>
      <c r="R166" s="116"/>
      <c r="S166" s="815"/>
      <c r="T166" s="328"/>
      <c r="U166" s="328"/>
      <c r="V166" s="328"/>
      <c r="W166" s="814"/>
      <c r="X166" s="116"/>
      <c r="Y166" s="815"/>
      <c r="Z166" s="328"/>
      <c r="AA166" s="328"/>
      <c r="AB166" s="328"/>
      <c r="AC166" s="811"/>
      <c r="AD166" s="116"/>
      <c r="AE166" s="816"/>
    </row>
    <row r="167" spans="1:31" ht="15">
      <c r="A167" s="511">
        <f t="shared" si="3"/>
        <v>40373</v>
      </c>
      <c r="B167" s="814"/>
      <c r="C167" s="116"/>
      <c r="D167" s="815"/>
      <c r="E167" s="116"/>
      <c r="F167" s="116"/>
      <c r="G167" s="815"/>
      <c r="H167" s="328"/>
      <c r="I167" s="328"/>
      <c r="J167" s="328"/>
      <c r="K167" s="814"/>
      <c r="L167" s="116"/>
      <c r="M167" s="815"/>
      <c r="N167" s="328"/>
      <c r="O167" s="328"/>
      <c r="P167" s="328"/>
      <c r="Q167" s="814"/>
      <c r="R167" s="116"/>
      <c r="S167" s="815"/>
      <c r="T167" s="328"/>
      <c r="U167" s="328"/>
      <c r="V167" s="328"/>
      <c r="W167" s="814"/>
      <c r="X167" s="116"/>
      <c r="Y167" s="815"/>
      <c r="Z167" s="328"/>
      <c r="AA167" s="328"/>
      <c r="AB167" s="328"/>
      <c r="AC167" s="811"/>
      <c r="AD167" s="116"/>
      <c r="AE167" s="816"/>
    </row>
    <row r="168" spans="1:31" ht="15">
      <c r="A168" s="511">
        <f t="shared" si="3"/>
        <v>40374</v>
      </c>
      <c r="B168" s="814"/>
      <c r="C168" s="116"/>
      <c r="D168" s="815"/>
      <c r="E168" s="116"/>
      <c r="F168" s="116"/>
      <c r="G168" s="815"/>
      <c r="H168" s="328"/>
      <c r="I168" s="116"/>
      <c r="J168" s="328"/>
      <c r="K168" s="814"/>
      <c r="L168" s="116"/>
      <c r="M168" s="815"/>
      <c r="N168" s="328"/>
      <c r="O168" s="328"/>
      <c r="P168" s="328"/>
      <c r="Q168" s="814"/>
      <c r="R168" s="116"/>
      <c r="S168" s="815"/>
      <c r="T168" s="328"/>
      <c r="U168" s="328"/>
      <c r="V168" s="328"/>
      <c r="W168" s="814"/>
      <c r="X168" s="116"/>
      <c r="Y168" s="815"/>
      <c r="Z168" s="328"/>
      <c r="AA168" s="328"/>
      <c r="AB168" s="328"/>
      <c r="AC168" s="811"/>
      <c r="AD168" s="116"/>
      <c r="AE168" s="816"/>
    </row>
    <row r="169" spans="1:31" ht="15">
      <c r="A169" s="511">
        <f t="shared" si="3"/>
        <v>40375</v>
      </c>
      <c r="B169" s="814"/>
      <c r="C169" s="116"/>
      <c r="D169" s="815"/>
      <c r="E169" s="116"/>
      <c r="F169" s="116"/>
      <c r="G169" s="815"/>
      <c r="H169" s="328"/>
      <c r="I169" s="328"/>
      <c r="J169" s="328"/>
      <c r="K169" s="814"/>
      <c r="L169" s="116"/>
      <c r="M169" s="815"/>
      <c r="N169" s="328"/>
      <c r="O169" s="328"/>
      <c r="P169" s="328"/>
      <c r="Q169" s="814"/>
      <c r="R169" s="116"/>
      <c r="S169" s="815"/>
      <c r="T169" s="328"/>
      <c r="U169" s="328"/>
      <c r="V169" s="328"/>
      <c r="W169" s="814"/>
      <c r="X169" s="116"/>
      <c r="Y169" s="815"/>
      <c r="Z169" s="328"/>
      <c r="AA169" s="328"/>
      <c r="AB169" s="328"/>
      <c r="AC169" s="811"/>
      <c r="AD169" s="116"/>
      <c r="AE169" s="816"/>
    </row>
    <row r="170" spans="1:31" ht="15">
      <c r="A170" s="511">
        <f t="shared" si="3"/>
        <v>40376</v>
      </c>
      <c r="B170" s="814"/>
      <c r="C170" s="116"/>
      <c r="D170" s="815"/>
      <c r="E170" s="116"/>
      <c r="F170" s="116"/>
      <c r="G170" s="815"/>
      <c r="H170" s="328"/>
      <c r="I170" s="328"/>
      <c r="J170" s="328"/>
      <c r="K170" s="814"/>
      <c r="L170" s="116"/>
      <c r="M170" s="815"/>
      <c r="N170" s="328"/>
      <c r="O170" s="328"/>
      <c r="P170" s="328"/>
      <c r="Q170" s="814"/>
      <c r="R170" s="116"/>
      <c r="S170" s="815"/>
      <c r="T170" s="328"/>
      <c r="U170" s="328"/>
      <c r="V170" s="328"/>
      <c r="W170" s="814"/>
      <c r="X170" s="116"/>
      <c r="Y170" s="815"/>
      <c r="Z170" s="328"/>
      <c r="AA170" s="328"/>
      <c r="AB170" s="328"/>
      <c r="AC170" s="811"/>
      <c r="AD170" s="116"/>
      <c r="AE170" s="816"/>
    </row>
    <row r="171" spans="1:31" ht="15">
      <c r="A171" s="511">
        <f t="shared" si="3"/>
        <v>40377</v>
      </c>
      <c r="B171" s="814"/>
      <c r="C171" s="116"/>
      <c r="D171" s="815"/>
      <c r="E171" s="116"/>
      <c r="F171" s="116"/>
      <c r="G171" s="815"/>
      <c r="H171" s="328"/>
      <c r="I171" s="328"/>
      <c r="J171" s="328"/>
      <c r="K171" s="814"/>
      <c r="L171" s="116"/>
      <c r="M171" s="815"/>
      <c r="N171" s="328"/>
      <c r="O171" s="328"/>
      <c r="P171" s="328"/>
      <c r="Q171" s="814"/>
      <c r="R171" s="116"/>
      <c r="S171" s="815"/>
      <c r="T171" s="328"/>
      <c r="U171" s="328"/>
      <c r="V171" s="328"/>
      <c r="W171" s="814"/>
      <c r="X171" s="116"/>
      <c r="Y171" s="815"/>
      <c r="Z171" s="328"/>
      <c r="AA171" s="328"/>
      <c r="AB171" s="328"/>
      <c r="AC171" s="811"/>
      <c r="AD171" s="116"/>
      <c r="AE171" s="816"/>
    </row>
    <row r="172" spans="1:31" ht="15">
      <c r="A172" s="511">
        <f t="shared" si="3"/>
        <v>40378</v>
      </c>
      <c r="B172" s="814"/>
      <c r="C172" s="116"/>
      <c r="D172" s="815"/>
      <c r="E172" s="116"/>
      <c r="F172" s="116"/>
      <c r="G172" s="815"/>
      <c r="H172" s="328"/>
      <c r="I172" s="328"/>
      <c r="J172" s="328"/>
      <c r="K172" s="814"/>
      <c r="L172" s="116"/>
      <c r="M172" s="815"/>
      <c r="N172" s="328"/>
      <c r="O172" s="328"/>
      <c r="P172" s="328"/>
      <c r="Q172" s="814"/>
      <c r="R172" s="116"/>
      <c r="S172" s="815"/>
      <c r="T172" s="328"/>
      <c r="U172" s="328"/>
      <c r="V172" s="328"/>
      <c r="W172" s="814"/>
      <c r="X172" s="116"/>
      <c r="Y172" s="815"/>
      <c r="Z172" s="328"/>
      <c r="AA172" s="328"/>
      <c r="AB172" s="328"/>
      <c r="AC172" s="811"/>
      <c r="AD172" s="116"/>
      <c r="AE172" s="816"/>
    </row>
    <row r="173" spans="1:31" ht="15">
      <c r="A173" s="511">
        <f t="shared" si="3"/>
        <v>40379</v>
      </c>
      <c r="B173" s="814"/>
      <c r="C173" s="116"/>
      <c r="D173" s="815"/>
      <c r="E173" s="116"/>
      <c r="F173" s="116"/>
      <c r="G173" s="815"/>
      <c r="H173" s="814"/>
      <c r="I173" s="328"/>
      <c r="J173" s="815"/>
      <c r="K173" s="814"/>
      <c r="L173" s="328"/>
      <c r="M173" s="815"/>
      <c r="N173" s="328"/>
      <c r="O173" s="328"/>
      <c r="P173" s="328"/>
      <c r="Q173" s="814"/>
      <c r="R173" s="116"/>
      <c r="S173" s="815"/>
      <c r="T173" s="328"/>
      <c r="U173" s="328"/>
      <c r="V173" s="328"/>
      <c r="W173" s="814"/>
      <c r="X173" s="116"/>
      <c r="Y173" s="815"/>
      <c r="Z173" s="328"/>
      <c r="AA173" s="328"/>
      <c r="AB173" s="328"/>
      <c r="AC173" s="811"/>
      <c r="AD173" s="116"/>
      <c r="AE173" s="816"/>
    </row>
    <row r="174" spans="1:31" ht="15">
      <c r="A174" s="511">
        <f t="shared" si="3"/>
        <v>40380</v>
      </c>
      <c r="B174" s="814"/>
      <c r="C174" s="116"/>
      <c r="D174" s="815"/>
      <c r="E174" s="116"/>
      <c r="F174" s="116"/>
      <c r="G174" s="815"/>
      <c r="H174" s="328"/>
      <c r="I174" s="328"/>
      <c r="J174" s="328"/>
      <c r="K174" s="814"/>
      <c r="L174" s="116"/>
      <c r="M174" s="815"/>
      <c r="N174" s="328"/>
      <c r="O174" s="328"/>
      <c r="P174" s="328"/>
      <c r="Q174" s="814"/>
      <c r="R174" s="116"/>
      <c r="S174" s="815"/>
      <c r="T174" s="328"/>
      <c r="U174" s="328"/>
      <c r="V174" s="328"/>
      <c r="W174" s="814"/>
      <c r="X174" s="116"/>
      <c r="Y174" s="815"/>
      <c r="Z174" s="328"/>
      <c r="AA174" s="328"/>
      <c r="AB174" s="328"/>
      <c r="AC174" s="811"/>
      <c r="AD174" s="116"/>
      <c r="AE174" s="816"/>
    </row>
    <row r="175" spans="1:31" ht="15">
      <c r="A175" s="511">
        <f t="shared" si="3"/>
        <v>40381</v>
      </c>
      <c r="B175" s="814"/>
      <c r="C175" s="116"/>
      <c r="D175" s="815"/>
      <c r="E175" s="116"/>
      <c r="F175" s="116"/>
      <c r="G175" s="815"/>
      <c r="H175" s="328"/>
      <c r="I175" s="116"/>
      <c r="J175" s="328"/>
      <c r="K175" s="814"/>
      <c r="L175" s="116"/>
      <c r="M175" s="815"/>
      <c r="N175" s="328"/>
      <c r="O175" s="328"/>
      <c r="P175" s="328"/>
      <c r="Q175" s="814"/>
      <c r="R175" s="116"/>
      <c r="S175" s="815"/>
      <c r="T175" s="328"/>
      <c r="U175" s="328"/>
      <c r="V175" s="328"/>
      <c r="W175" s="814"/>
      <c r="X175" s="116"/>
      <c r="Y175" s="815"/>
      <c r="Z175" s="328"/>
      <c r="AA175" s="328"/>
      <c r="AB175" s="328"/>
      <c r="AC175" s="811"/>
      <c r="AD175" s="116"/>
      <c r="AE175" s="816"/>
    </row>
    <row r="176" spans="1:31" ht="15">
      <c r="A176" s="511">
        <f t="shared" si="3"/>
        <v>40382</v>
      </c>
      <c r="B176" s="814"/>
      <c r="C176" s="116"/>
      <c r="D176" s="815"/>
      <c r="E176" s="116"/>
      <c r="F176" s="116"/>
      <c r="G176" s="815"/>
      <c r="H176" s="328"/>
      <c r="I176" s="328"/>
      <c r="J176" s="328"/>
      <c r="K176" s="814"/>
      <c r="L176" s="116"/>
      <c r="M176" s="815"/>
      <c r="N176" s="328"/>
      <c r="O176" s="328"/>
      <c r="P176" s="328"/>
      <c r="Q176" s="814"/>
      <c r="R176" s="116"/>
      <c r="S176" s="815"/>
      <c r="T176" s="328"/>
      <c r="U176" s="328"/>
      <c r="V176" s="328"/>
      <c r="W176" s="814"/>
      <c r="X176" s="116"/>
      <c r="Y176" s="815"/>
      <c r="Z176" s="328"/>
      <c r="AA176" s="328"/>
      <c r="AB176" s="328"/>
      <c r="AC176" s="811"/>
      <c r="AD176" s="116"/>
      <c r="AE176" s="816"/>
    </row>
    <row r="177" spans="1:31" ht="15">
      <c r="A177" s="511">
        <f t="shared" si="3"/>
        <v>40383</v>
      </c>
      <c r="B177" s="814"/>
      <c r="C177" s="116"/>
      <c r="D177" s="815"/>
      <c r="E177" s="116"/>
      <c r="F177" s="116"/>
      <c r="G177" s="815"/>
      <c r="H177" s="328"/>
      <c r="I177" s="328"/>
      <c r="J177" s="328"/>
      <c r="K177" s="814"/>
      <c r="L177" s="116"/>
      <c r="M177" s="815"/>
      <c r="N177" s="328"/>
      <c r="O177" s="328"/>
      <c r="P177" s="328"/>
      <c r="Q177" s="814"/>
      <c r="R177" s="116"/>
      <c r="S177" s="815"/>
      <c r="T177" s="328"/>
      <c r="U177" s="328"/>
      <c r="V177" s="328"/>
      <c r="W177" s="814"/>
      <c r="X177" s="116"/>
      <c r="Y177" s="815"/>
      <c r="Z177" s="328"/>
      <c r="AA177" s="116"/>
      <c r="AB177" s="816"/>
      <c r="AC177" s="811"/>
      <c r="AD177" s="116"/>
      <c r="AE177" s="816"/>
    </row>
    <row r="178" spans="1:31" ht="15">
      <c r="A178" s="511">
        <f t="shared" si="3"/>
        <v>40384</v>
      </c>
      <c r="B178" s="814"/>
      <c r="C178" s="116"/>
      <c r="D178" s="815"/>
      <c r="E178" s="116"/>
      <c r="F178" s="116"/>
      <c r="G178" s="815"/>
      <c r="H178" s="328"/>
      <c r="I178" s="328"/>
      <c r="J178" s="328"/>
      <c r="K178" s="814"/>
      <c r="L178" s="116"/>
      <c r="M178" s="815"/>
      <c r="N178" s="328"/>
      <c r="O178" s="116"/>
      <c r="P178" s="328"/>
      <c r="Q178" s="814"/>
      <c r="R178" s="328"/>
      <c r="S178" s="328"/>
      <c r="T178" s="814"/>
      <c r="U178" s="328"/>
      <c r="V178" s="328"/>
      <c r="W178" s="814"/>
      <c r="X178" s="116"/>
      <c r="Y178" s="815"/>
      <c r="Z178" s="328"/>
      <c r="AA178" s="328"/>
      <c r="AB178" s="328"/>
      <c r="AC178" s="811"/>
      <c r="AD178" s="116"/>
      <c r="AE178" s="816"/>
    </row>
    <row r="179" spans="1:31" ht="15">
      <c r="A179" s="511">
        <f t="shared" si="3"/>
        <v>40385</v>
      </c>
      <c r="B179" s="814"/>
      <c r="C179" s="116"/>
      <c r="D179" s="815"/>
      <c r="E179" s="116"/>
      <c r="F179" s="116"/>
      <c r="G179" s="815"/>
      <c r="H179" s="328"/>
      <c r="I179" s="328"/>
      <c r="J179" s="328"/>
      <c r="K179" s="814"/>
      <c r="L179" s="116"/>
      <c r="M179" s="815"/>
      <c r="N179" s="328"/>
      <c r="O179" s="328"/>
      <c r="P179" s="328"/>
      <c r="Q179" s="814"/>
      <c r="R179" s="116"/>
      <c r="S179" s="815"/>
      <c r="T179" s="328"/>
      <c r="U179" s="328"/>
      <c r="V179" s="328"/>
      <c r="W179" s="814"/>
      <c r="X179" s="116"/>
      <c r="Y179" s="815"/>
      <c r="Z179" s="328"/>
      <c r="AA179" s="328"/>
      <c r="AB179" s="328"/>
      <c r="AC179" s="811"/>
      <c r="AD179" s="116"/>
      <c r="AE179" s="816"/>
    </row>
    <row r="180" spans="1:31" ht="15">
      <c r="A180" s="511">
        <f t="shared" si="3"/>
        <v>40386</v>
      </c>
      <c r="B180" s="814"/>
      <c r="C180" s="116"/>
      <c r="D180" s="815"/>
      <c r="E180" s="116"/>
      <c r="F180" s="116"/>
      <c r="G180" s="815"/>
      <c r="H180" s="328"/>
      <c r="I180" s="328"/>
      <c r="J180" s="328"/>
      <c r="K180" s="814"/>
      <c r="L180" s="116"/>
      <c r="M180" s="815"/>
      <c r="N180" s="328"/>
      <c r="O180" s="328"/>
      <c r="P180" s="328"/>
      <c r="Q180" s="814"/>
      <c r="R180" s="116"/>
      <c r="S180" s="815"/>
      <c r="T180" s="328"/>
      <c r="U180" s="328"/>
      <c r="V180" s="328"/>
      <c r="W180" s="814"/>
      <c r="X180" s="116"/>
      <c r="Y180" s="815"/>
      <c r="Z180" s="328"/>
      <c r="AA180" s="328"/>
      <c r="AB180" s="328"/>
      <c r="AC180" s="811"/>
      <c r="AD180" s="116"/>
      <c r="AE180" s="816"/>
    </row>
    <row r="181" spans="1:31" ht="15">
      <c r="A181" s="511">
        <f t="shared" si="3"/>
        <v>40387</v>
      </c>
      <c r="B181" s="814"/>
      <c r="C181" s="116"/>
      <c r="D181" s="815"/>
      <c r="E181" s="116"/>
      <c r="F181" s="116"/>
      <c r="G181" s="815"/>
      <c r="H181" s="328"/>
      <c r="I181" s="328"/>
      <c r="J181" s="328"/>
      <c r="K181" s="814"/>
      <c r="L181" s="116"/>
      <c r="M181" s="815"/>
      <c r="N181" s="328"/>
      <c r="O181" s="328"/>
      <c r="P181" s="328"/>
      <c r="Q181" s="814"/>
      <c r="R181" s="116"/>
      <c r="S181" s="815"/>
      <c r="T181" s="328"/>
      <c r="U181" s="328"/>
      <c r="V181" s="328"/>
      <c r="W181" s="814"/>
      <c r="X181" s="116"/>
      <c r="Y181" s="815"/>
      <c r="Z181" s="328"/>
      <c r="AA181" s="328"/>
      <c r="AB181" s="328"/>
      <c r="AC181" s="811"/>
      <c r="AD181" s="116"/>
      <c r="AE181" s="816"/>
    </row>
    <row r="182" spans="1:31" ht="15">
      <c r="A182" s="511">
        <f t="shared" si="3"/>
        <v>40388</v>
      </c>
      <c r="B182" s="814"/>
      <c r="C182" s="116"/>
      <c r="D182" s="815"/>
      <c r="E182" s="116"/>
      <c r="F182" s="116"/>
      <c r="G182" s="815"/>
      <c r="H182" s="328"/>
      <c r="I182" s="116"/>
      <c r="J182" s="328"/>
      <c r="K182" s="814"/>
      <c r="L182" s="116"/>
      <c r="M182" s="815"/>
      <c r="N182" s="328"/>
      <c r="O182" s="328"/>
      <c r="P182" s="328"/>
      <c r="Q182" s="814"/>
      <c r="R182" s="116"/>
      <c r="S182" s="815"/>
      <c r="T182" s="328"/>
      <c r="U182" s="328"/>
      <c r="V182" s="328"/>
      <c r="W182" s="814"/>
      <c r="X182" s="116"/>
      <c r="Y182" s="815"/>
      <c r="Z182" s="328"/>
      <c r="AA182" s="328"/>
      <c r="AB182" s="328"/>
      <c r="AC182" s="811"/>
      <c r="AD182" s="116"/>
      <c r="AE182" s="816"/>
    </row>
    <row r="183" spans="1:31" ht="15">
      <c r="A183" s="511">
        <f t="shared" si="3"/>
        <v>40389</v>
      </c>
      <c r="B183" s="814"/>
      <c r="C183" s="116"/>
      <c r="D183" s="815"/>
      <c r="E183" s="116"/>
      <c r="F183" s="116"/>
      <c r="G183" s="815"/>
      <c r="H183" s="328"/>
      <c r="I183" s="328"/>
      <c r="J183" s="328"/>
      <c r="K183" s="814"/>
      <c r="L183" s="116"/>
      <c r="M183" s="815"/>
      <c r="N183" s="328"/>
      <c r="O183" s="328"/>
      <c r="P183" s="328"/>
      <c r="Q183" s="814"/>
      <c r="R183" s="116"/>
      <c r="S183" s="815"/>
      <c r="T183" s="328"/>
      <c r="U183" s="328"/>
      <c r="V183" s="328"/>
      <c r="W183" s="814"/>
      <c r="X183" s="116"/>
      <c r="Y183" s="815"/>
      <c r="Z183" s="328"/>
      <c r="AA183" s="328"/>
      <c r="AB183" s="328"/>
      <c r="AC183" s="811"/>
      <c r="AD183" s="116"/>
      <c r="AE183" s="816"/>
    </row>
    <row r="184" spans="1:31" ht="15">
      <c r="A184" s="511">
        <f t="shared" si="3"/>
        <v>40390</v>
      </c>
      <c r="B184" s="814"/>
      <c r="C184" s="116"/>
      <c r="D184" s="815"/>
      <c r="E184" s="116"/>
      <c r="F184" s="116"/>
      <c r="G184" s="815"/>
      <c r="H184" s="814"/>
      <c r="I184" s="328"/>
      <c r="J184" s="815"/>
      <c r="K184" s="814"/>
      <c r="L184" s="328"/>
      <c r="M184" s="815"/>
      <c r="N184" s="328"/>
      <c r="O184" s="328"/>
      <c r="P184" s="328"/>
      <c r="Q184" s="814"/>
      <c r="R184" s="116"/>
      <c r="S184" s="815"/>
      <c r="T184" s="328"/>
      <c r="U184" s="328"/>
      <c r="V184" s="328"/>
      <c r="W184" s="814"/>
      <c r="X184" s="116"/>
      <c r="Y184" s="815"/>
      <c r="Z184" s="328"/>
      <c r="AA184" s="328"/>
      <c r="AB184" s="328"/>
      <c r="AC184" s="811"/>
      <c r="AD184" s="116"/>
      <c r="AE184" s="816"/>
    </row>
    <row r="185" spans="1:31" ht="15">
      <c r="A185" s="511">
        <f t="shared" si="3"/>
        <v>40391</v>
      </c>
      <c r="B185" s="814"/>
      <c r="C185" s="116"/>
      <c r="D185" s="815"/>
      <c r="E185" s="116"/>
      <c r="F185" s="116"/>
      <c r="G185" s="815"/>
      <c r="H185" s="328"/>
      <c r="I185" s="328"/>
      <c r="J185" s="328"/>
      <c r="K185" s="814"/>
      <c r="L185" s="116"/>
      <c r="M185" s="815"/>
      <c r="N185" s="328"/>
      <c r="O185" s="116"/>
      <c r="P185" s="328"/>
      <c r="Q185" s="814"/>
      <c r="R185" s="328"/>
      <c r="S185" s="328"/>
      <c r="T185" s="814"/>
      <c r="U185" s="328"/>
      <c r="V185" s="328"/>
      <c r="W185" s="814"/>
      <c r="X185" s="116"/>
      <c r="Y185" s="815"/>
      <c r="Z185" s="328"/>
      <c r="AA185" s="328"/>
      <c r="AB185" s="328"/>
      <c r="AC185" s="811"/>
      <c r="AD185" s="116"/>
      <c r="AE185" s="816"/>
    </row>
    <row r="186" spans="1:31" ht="15">
      <c r="A186" s="511">
        <f t="shared" si="3"/>
        <v>40392</v>
      </c>
      <c r="B186" s="814"/>
      <c r="C186" s="116"/>
      <c r="D186" s="815"/>
      <c r="E186" s="116"/>
      <c r="F186" s="116"/>
      <c r="G186" s="815"/>
      <c r="H186" s="328"/>
      <c r="I186" s="328"/>
      <c r="J186" s="328"/>
      <c r="K186" s="814"/>
      <c r="L186" s="116"/>
      <c r="M186" s="815"/>
      <c r="N186" s="328"/>
      <c r="O186" s="328"/>
      <c r="P186" s="328"/>
      <c r="Q186" s="814"/>
      <c r="R186" s="116"/>
      <c r="S186" s="815"/>
      <c r="T186" s="328"/>
      <c r="U186" s="328"/>
      <c r="V186" s="328"/>
      <c r="W186" s="814"/>
      <c r="X186" s="116"/>
      <c r="Y186" s="815"/>
      <c r="Z186" s="328"/>
      <c r="AA186" s="328"/>
      <c r="AB186" s="328"/>
      <c r="AC186" s="811"/>
      <c r="AD186" s="116"/>
      <c r="AE186" s="816"/>
    </row>
    <row r="187" spans="1:31" ht="15">
      <c r="A187" s="511">
        <f t="shared" si="3"/>
        <v>40393</v>
      </c>
      <c r="B187" s="814"/>
      <c r="C187" s="116"/>
      <c r="D187" s="815"/>
      <c r="E187" s="116"/>
      <c r="F187" s="116"/>
      <c r="G187" s="815"/>
      <c r="H187" s="328"/>
      <c r="I187" s="328"/>
      <c r="J187" s="328"/>
      <c r="K187" s="814"/>
      <c r="L187" s="116"/>
      <c r="M187" s="815"/>
      <c r="N187" s="328"/>
      <c r="O187" s="328"/>
      <c r="P187" s="328"/>
      <c r="Q187" s="814"/>
      <c r="R187" s="116"/>
      <c r="S187" s="815"/>
      <c r="T187" s="328"/>
      <c r="U187" s="328"/>
      <c r="V187" s="328"/>
      <c r="W187" s="814"/>
      <c r="X187" s="116"/>
      <c r="Y187" s="815"/>
      <c r="Z187" s="328"/>
      <c r="AA187" s="328"/>
      <c r="AB187" s="328"/>
      <c r="AC187" s="811"/>
      <c r="AD187" s="116"/>
      <c r="AE187" s="816"/>
    </row>
    <row r="188" spans="1:31" ht="15">
      <c r="A188" s="511">
        <f t="shared" si="3"/>
        <v>40394</v>
      </c>
      <c r="B188" s="814"/>
      <c r="C188" s="116"/>
      <c r="D188" s="815"/>
      <c r="E188" s="116"/>
      <c r="F188" s="116"/>
      <c r="G188" s="815"/>
      <c r="H188" s="328"/>
      <c r="I188" s="328"/>
      <c r="J188" s="328"/>
      <c r="K188" s="814"/>
      <c r="L188" s="116"/>
      <c r="M188" s="815"/>
      <c r="N188" s="328"/>
      <c r="O188" s="328"/>
      <c r="P188" s="328"/>
      <c r="Q188" s="814"/>
      <c r="R188" s="116"/>
      <c r="S188" s="815"/>
      <c r="T188" s="328"/>
      <c r="U188" s="328"/>
      <c r="V188" s="328"/>
      <c r="W188" s="814"/>
      <c r="X188" s="116"/>
      <c r="Y188" s="815"/>
      <c r="Z188" s="328"/>
      <c r="AA188" s="328"/>
      <c r="AB188" s="328"/>
      <c r="AC188" s="811"/>
      <c r="AD188" s="116"/>
      <c r="AE188" s="816"/>
    </row>
    <row r="189" spans="1:31" ht="15">
      <c r="A189" s="511">
        <f t="shared" si="3"/>
        <v>40395</v>
      </c>
      <c r="B189" s="814"/>
      <c r="C189" s="116"/>
      <c r="D189" s="815"/>
      <c r="E189" s="116"/>
      <c r="F189" s="116"/>
      <c r="G189" s="815"/>
      <c r="H189" s="328"/>
      <c r="I189" s="116"/>
      <c r="J189" s="328"/>
      <c r="K189" s="814"/>
      <c r="L189" s="116"/>
      <c r="M189" s="815"/>
      <c r="N189" s="328"/>
      <c r="O189" s="328"/>
      <c r="P189" s="328"/>
      <c r="Q189" s="814"/>
      <c r="R189" s="116"/>
      <c r="S189" s="815"/>
      <c r="T189" s="328"/>
      <c r="U189" s="328"/>
      <c r="V189" s="328"/>
      <c r="W189" s="814"/>
      <c r="X189" s="116"/>
      <c r="Y189" s="815"/>
      <c r="Z189" s="328"/>
      <c r="AA189" s="328"/>
      <c r="AB189" s="328"/>
      <c r="AC189" s="811"/>
      <c r="AD189" s="116"/>
      <c r="AE189" s="816"/>
    </row>
    <row r="190" spans="1:31" ht="15">
      <c r="A190" s="511">
        <f t="shared" si="3"/>
        <v>40396</v>
      </c>
      <c r="B190" s="814"/>
      <c r="C190" s="116"/>
      <c r="D190" s="815"/>
      <c r="E190" s="116"/>
      <c r="F190" s="116"/>
      <c r="G190" s="815"/>
      <c r="H190" s="328"/>
      <c r="I190" s="328"/>
      <c r="J190" s="328"/>
      <c r="K190" s="814"/>
      <c r="L190" s="116"/>
      <c r="M190" s="815"/>
      <c r="N190" s="328"/>
      <c r="O190" s="328"/>
      <c r="P190" s="328"/>
      <c r="Q190" s="814"/>
      <c r="R190" s="116"/>
      <c r="S190" s="815"/>
      <c r="T190" s="328"/>
      <c r="U190" s="328"/>
      <c r="V190" s="328"/>
      <c r="W190" s="814"/>
      <c r="X190" s="116"/>
      <c r="Y190" s="815"/>
      <c r="Z190" s="328"/>
      <c r="AA190" s="328"/>
      <c r="AB190" s="328"/>
      <c r="AC190" s="811"/>
      <c r="AD190" s="116"/>
      <c r="AE190" s="816"/>
    </row>
    <row r="191" spans="1:31" ht="15">
      <c r="A191" s="511">
        <f t="shared" si="3"/>
        <v>40397</v>
      </c>
      <c r="B191" s="814"/>
      <c r="C191" s="116"/>
      <c r="D191" s="815"/>
      <c r="E191" s="116"/>
      <c r="F191" s="116"/>
      <c r="G191" s="815"/>
      <c r="H191" s="328"/>
      <c r="I191" s="328"/>
      <c r="J191" s="328"/>
      <c r="K191" s="814"/>
      <c r="L191" s="116"/>
      <c r="M191" s="815"/>
      <c r="N191" s="328"/>
      <c r="O191" s="328"/>
      <c r="P191" s="328"/>
      <c r="Q191" s="814"/>
      <c r="R191" s="116"/>
      <c r="S191" s="815"/>
      <c r="T191" s="328"/>
      <c r="U191" s="328"/>
      <c r="V191" s="328"/>
      <c r="W191" s="814"/>
      <c r="X191" s="116"/>
      <c r="Y191" s="815"/>
      <c r="Z191" s="328"/>
      <c r="AA191" s="328"/>
      <c r="AB191" s="328"/>
      <c r="AC191" s="811"/>
      <c r="AD191" s="116"/>
      <c r="AE191" s="816"/>
    </row>
    <row r="192" spans="1:31" ht="15">
      <c r="A192" s="511">
        <f t="shared" si="3"/>
        <v>40398</v>
      </c>
      <c r="B192" s="814"/>
      <c r="C192" s="116"/>
      <c r="D192" s="815"/>
      <c r="E192" s="116"/>
      <c r="F192" s="116"/>
      <c r="G192" s="815"/>
      <c r="H192" s="328"/>
      <c r="I192" s="328"/>
      <c r="J192" s="328"/>
      <c r="K192" s="814"/>
      <c r="L192" s="116"/>
      <c r="M192" s="815"/>
      <c r="N192" s="328"/>
      <c r="O192" s="328"/>
      <c r="P192" s="328"/>
      <c r="Q192" s="814"/>
      <c r="R192" s="116"/>
      <c r="S192" s="815"/>
      <c r="T192" s="328"/>
      <c r="U192" s="328"/>
      <c r="V192" s="328"/>
      <c r="W192" s="814"/>
      <c r="X192" s="116"/>
      <c r="Y192" s="815"/>
      <c r="Z192" s="328"/>
      <c r="AA192" s="328"/>
      <c r="AB192" s="328"/>
      <c r="AC192" s="811"/>
      <c r="AD192" s="116"/>
      <c r="AE192" s="816"/>
    </row>
    <row r="193" spans="1:31" ht="15">
      <c r="A193" s="511">
        <f t="shared" si="3"/>
        <v>40399</v>
      </c>
      <c r="B193" s="814"/>
      <c r="C193" s="116"/>
      <c r="D193" s="815"/>
      <c r="E193" s="116"/>
      <c r="F193" s="116"/>
      <c r="G193" s="815"/>
      <c r="H193" s="328"/>
      <c r="I193" s="328"/>
      <c r="J193" s="328"/>
      <c r="K193" s="814"/>
      <c r="L193" s="116"/>
      <c r="M193" s="815"/>
      <c r="N193" s="328"/>
      <c r="O193" s="328"/>
      <c r="P193" s="328"/>
      <c r="Q193" s="814"/>
      <c r="R193" s="116"/>
      <c r="S193" s="815"/>
      <c r="T193" s="328"/>
      <c r="U193" s="328"/>
      <c r="V193" s="328"/>
      <c r="W193" s="814"/>
      <c r="X193" s="116"/>
      <c r="Y193" s="815"/>
      <c r="Z193" s="328"/>
      <c r="AA193" s="328"/>
      <c r="AB193" s="328"/>
      <c r="AC193" s="811"/>
      <c r="AD193" s="116"/>
      <c r="AE193" s="816"/>
    </row>
    <row r="194" spans="1:31" ht="15">
      <c r="A194" s="511">
        <f t="shared" si="3"/>
        <v>40400</v>
      </c>
      <c r="B194" s="814"/>
      <c r="C194" s="116"/>
      <c r="D194" s="815"/>
      <c r="E194" s="116"/>
      <c r="F194" s="116"/>
      <c r="G194" s="815"/>
      <c r="H194" s="328"/>
      <c r="I194" s="328"/>
      <c r="J194" s="328"/>
      <c r="K194" s="814"/>
      <c r="L194" s="116"/>
      <c r="M194" s="815"/>
      <c r="N194" s="328"/>
      <c r="O194" s="328"/>
      <c r="P194" s="328"/>
      <c r="Q194" s="814"/>
      <c r="R194" s="116"/>
      <c r="S194" s="815"/>
      <c r="T194" s="328"/>
      <c r="U194" s="328"/>
      <c r="V194" s="328"/>
      <c r="W194" s="814"/>
      <c r="X194" s="116"/>
      <c r="Y194" s="815"/>
      <c r="Z194" s="328"/>
      <c r="AA194" s="328"/>
      <c r="AB194" s="328"/>
      <c r="AC194" s="811"/>
      <c r="AD194" s="116"/>
      <c r="AE194" s="816"/>
    </row>
    <row r="195" spans="1:31" ht="15">
      <c r="A195" s="511">
        <f t="shared" si="3"/>
        <v>40401</v>
      </c>
      <c r="B195" s="814"/>
      <c r="C195" s="116"/>
      <c r="D195" s="815"/>
      <c r="E195" s="116"/>
      <c r="F195" s="116"/>
      <c r="G195" s="815"/>
      <c r="H195" s="328"/>
      <c r="I195" s="328"/>
      <c r="J195" s="328"/>
      <c r="K195" s="814"/>
      <c r="L195" s="116"/>
      <c r="M195" s="815"/>
      <c r="N195" s="328"/>
      <c r="O195" s="328"/>
      <c r="P195" s="328"/>
      <c r="Q195" s="814"/>
      <c r="R195" s="116"/>
      <c r="S195" s="815"/>
      <c r="T195" s="328"/>
      <c r="U195" s="328"/>
      <c r="V195" s="328"/>
      <c r="W195" s="814"/>
      <c r="X195" s="116"/>
      <c r="Y195" s="815"/>
      <c r="Z195" s="328"/>
      <c r="AA195" s="328"/>
      <c r="AB195" s="328"/>
      <c r="AC195" s="811"/>
      <c r="AD195" s="116"/>
      <c r="AE195" s="816"/>
    </row>
    <row r="196" spans="1:31" ht="15">
      <c r="A196" s="511">
        <f t="shared" si="3"/>
        <v>40402</v>
      </c>
      <c r="B196" s="814"/>
      <c r="C196" s="116"/>
      <c r="D196" s="815"/>
      <c r="E196" s="116"/>
      <c r="F196" s="116"/>
      <c r="G196" s="815"/>
      <c r="H196" s="328"/>
      <c r="I196" s="116"/>
      <c r="J196" s="328"/>
      <c r="K196" s="814"/>
      <c r="L196" s="116"/>
      <c r="M196" s="815"/>
      <c r="N196" s="328"/>
      <c r="O196" s="328"/>
      <c r="P196" s="328"/>
      <c r="Q196" s="814"/>
      <c r="R196" s="116"/>
      <c r="S196" s="815"/>
      <c r="T196" s="328"/>
      <c r="U196" s="328"/>
      <c r="V196" s="328"/>
      <c r="W196" s="814"/>
      <c r="X196" s="116"/>
      <c r="Y196" s="815"/>
      <c r="Z196" s="328"/>
      <c r="AA196" s="328"/>
      <c r="AB196" s="328"/>
      <c r="AC196" s="811"/>
      <c r="AD196" s="116"/>
      <c r="AE196" s="816"/>
    </row>
    <row r="197" spans="1:31" ht="15">
      <c r="A197" s="511">
        <f t="shared" si="3"/>
        <v>40403</v>
      </c>
      <c r="B197" s="814"/>
      <c r="C197" s="116"/>
      <c r="D197" s="815"/>
      <c r="E197" s="116"/>
      <c r="F197" s="116"/>
      <c r="G197" s="815"/>
      <c r="H197" s="328"/>
      <c r="I197" s="328"/>
      <c r="J197" s="328"/>
      <c r="K197" s="814"/>
      <c r="L197" s="116"/>
      <c r="M197" s="815"/>
      <c r="N197" s="328"/>
      <c r="O197" s="328"/>
      <c r="P197" s="328"/>
      <c r="Q197" s="814"/>
      <c r="R197" s="116"/>
      <c r="S197" s="815"/>
      <c r="T197" s="328"/>
      <c r="U197" s="328"/>
      <c r="V197" s="328"/>
      <c r="W197" s="814"/>
      <c r="X197" s="116"/>
      <c r="Y197" s="815"/>
      <c r="Z197" s="328"/>
      <c r="AA197" s="328"/>
      <c r="AB197" s="328"/>
      <c r="AC197" s="811"/>
      <c r="AD197" s="116"/>
      <c r="AE197" s="816"/>
    </row>
    <row r="198" spans="1:31" ht="15">
      <c r="A198" s="511">
        <f t="shared" si="3"/>
        <v>40404</v>
      </c>
      <c r="B198" s="814"/>
      <c r="C198" s="116"/>
      <c r="D198" s="815"/>
      <c r="E198" s="116"/>
      <c r="F198" s="116"/>
      <c r="G198" s="815"/>
      <c r="H198" s="328"/>
      <c r="I198" s="328"/>
      <c r="J198" s="328"/>
      <c r="K198" s="814"/>
      <c r="L198" s="116"/>
      <c r="M198" s="815"/>
      <c r="N198" s="328"/>
      <c r="O198" s="328"/>
      <c r="P198" s="328"/>
      <c r="Q198" s="814"/>
      <c r="R198" s="116"/>
      <c r="S198" s="815"/>
      <c r="T198" s="328"/>
      <c r="U198" s="328"/>
      <c r="V198" s="328"/>
      <c r="W198" s="814"/>
      <c r="X198" s="116"/>
      <c r="Y198" s="815"/>
      <c r="Z198" s="328"/>
      <c r="AA198" s="328"/>
      <c r="AB198" s="328"/>
      <c r="AC198" s="811"/>
      <c r="AD198" s="116"/>
      <c r="AE198" s="816"/>
    </row>
    <row r="199" spans="1:31" ht="15">
      <c r="A199" s="511">
        <f t="shared" si="3"/>
        <v>40405</v>
      </c>
      <c r="B199" s="814"/>
      <c r="C199" s="116"/>
      <c r="D199" s="815"/>
      <c r="E199" s="116"/>
      <c r="F199" s="116"/>
      <c r="G199" s="815"/>
      <c r="H199" s="328"/>
      <c r="I199" s="328"/>
      <c r="J199" s="328"/>
      <c r="K199" s="814"/>
      <c r="L199" s="116"/>
      <c r="M199" s="815"/>
      <c r="N199" s="328"/>
      <c r="O199" s="116"/>
      <c r="P199" s="328"/>
      <c r="Q199" s="814"/>
      <c r="R199" s="116"/>
      <c r="S199" s="815"/>
      <c r="T199" s="328"/>
      <c r="U199" s="328"/>
      <c r="V199" s="328"/>
      <c r="W199" s="814"/>
      <c r="X199" s="116"/>
      <c r="Y199" s="815"/>
      <c r="Z199" s="328"/>
      <c r="AA199" s="328"/>
      <c r="AB199" s="328"/>
      <c r="AC199" s="811"/>
      <c r="AD199" s="116"/>
      <c r="AE199" s="816"/>
    </row>
    <row r="200" spans="1:31" ht="15">
      <c r="A200" s="511">
        <f t="shared" si="3"/>
        <v>40406</v>
      </c>
      <c r="B200" s="814"/>
      <c r="C200" s="116"/>
      <c r="D200" s="815"/>
      <c r="E200" s="116"/>
      <c r="F200" s="116"/>
      <c r="G200" s="815"/>
      <c r="H200" s="328"/>
      <c r="I200" s="328"/>
      <c r="J200" s="328"/>
      <c r="K200" s="814"/>
      <c r="L200" s="116"/>
      <c r="M200" s="815"/>
      <c r="N200" s="328"/>
      <c r="O200" s="328"/>
      <c r="P200" s="328"/>
      <c r="Q200" s="814"/>
      <c r="R200" s="116"/>
      <c r="S200" s="815"/>
      <c r="T200" s="328"/>
      <c r="U200" s="328"/>
      <c r="V200" s="328"/>
      <c r="W200" s="814"/>
      <c r="X200" s="116"/>
      <c r="Y200" s="815"/>
      <c r="Z200" s="328"/>
      <c r="AA200" s="328"/>
      <c r="AB200" s="328"/>
      <c r="AC200" s="811"/>
      <c r="AD200" s="116"/>
      <c r="AE200" s="816"/>
    </row>
    <row r="201" spans="1:31" ht="15">
      <c r="A201" s="511">
        <f t="shared" si="3"/>
        <v>40407</v>
      </c>
      <c r="B201" s="814"/>
      <c r="C201" s="116"/>
      <c r="D201" s="815"/>
      <c r="E201" s="116"/>
      <c r="F201" s="116"/>
      <c r="G201" s="815"/>
      <c r="H201" s="328"/>
      <c r="I201" s="328"/>
      <c r="J201" s="328"/>
      <c r="K201" s="814"/>
      <c r="L201" s="116"/>
      <c r="M201" s="815"/>
      <c r="N201" s="328"/>
      <c r="O201" s="328"/>
      <c r="P201" s="328"/>
      <c r="Q201" s="814"/>
      <c r="R201" s="116"/>
      <c r="S201" s="815"/>
      <c r="T201" s="328"/>
      <c r="U201" s="328"/>
      <c r="V201" s="328"/>
      <c r="W201" s="814"/>
      <c r="X201" s="116"/>
      <c r="Y201" s="815"/>
      <c r="Z201" s="328"/>
      <c r="AA201" s="328"/>
      <c r="AB201" s="328"/>
      <c r="AC201" s="811"/>
      <c r="AD201" s="116"/>
      <c r="AE201" s="816"/>
    </row>
    <row r="202" spans="1:31" ht="15">
      <c r="A202" s="511">
        <f t="shared" si="3"/>
        <v>40408</v>
      </c>
      <c r="B202" s="814"/>
      <c r="C202" s="116"/>
      <c r="D202" s="815"/>
      <c r="E202" s="116"/>
      <c r="F202" s="116"/>
      <c r="G202" s="815"/>
      <c r="H202" s="328"/>
      <c r="I202" s="328"/>
      <c r="J202" s="328"/>
      <c r="K202" s="814"/>
      <c r="L202" s="116"/>
      <c r="M202" s="815"/>
      <c r="N202" s="328"/>
      <c r="O202" s="328"/>
      <c r="P202" s="328"/>
      <c r="Q202" s="814"/>
      <c r="R202" s="116"/>
      <c r="S202" s="815"/>
      <c r="T202" s="328"/>
      <c r="U202" s="328"/>
      <c r="V202" s="328"/>
      <c r="W202" s="814"/>
      <c r="X202" s="116"/>
      <c r="Y202" s="815"/>
      <c r="Z202" s="328"/>
      <c r="AA202" s="328"/>
      <c r="AB202" s="328"/>
      <c r="AC202" s="811"/>
      <c r="AD202" s="116"/>
      <c r="AE202" s="816"/>
    </row>
    <row r="203" spans="1:31" ht="15">
      <c r="A203" s="511">
        <f t="shared" si="3"/>
        <v>40409</v>
      </c>
      <c r="B203" s="814"/>
      <c r="C203" s="116"/>
      <c r="D203" s="815"/>
      <c r="E203" s="116"/>
      <c r="F203" s="116"/>
      <c r="G203" s="815"/>
      <c r="H203" s="328"/>
      <c r="I203" s="116"/>
      <c r="J203" s="328"/>
      <c r="K203" s="814"/>
      <c r="L203" s="116"/>
      <c r="M203" s="815"/>
      <c r="N203" s="328"/>
      <c r="O203" s="328"/>
      <c r="P203" s="328"/>
      <c r="Q203" s="814"/>
      <c r="R203" s="116"/>
      <c r="S203" s="815"/>
      <c r="T203" s="328"/>
      <c r="U203" s="328"/>
      <c r="V203" s="328"/>
      <c r="W203" s="814"/>
      <c r="X203" s="116"/>
      <c r="Y203" s="815"/>
      <c r="Z203" s="328"/>
      <c r="AA203" s="328"/>
      <c r="AB203" s="328"/>
      <c r="AC203" s="811"/>
      <c r="AD203" s="116"/>
      <c r="AE203" s="816"/>
    </row>
    <row r="204" spans="1:31" ht="15">
      <c r="A204" s="511">
        <f t="shared" si="3"/>
        <v>40410</v>
      </c>
      <c r="B204" s="814"/>
      <c r="C204" s="116"/>
      <c r="D204" s="815"/>
      <c r="E204" s="116"/>
      <c r="F204" s="116"/>
      <c r="G204" s="815"/>
      <c r="H204" s="328"/>
      <c r="I204" s="328"/>
      <c r="J204" s="328"/>
      <c r="K204" s="814"/>
      <c r="L204" s="116"/>
      <c r="M204" s="815"/>
      <c r="N204" s="328"/>
      <c r="O204" s="328"/>
      <c r="P204" s="328"/>
      <c r="Q204" s="814"/>
      <c r="R204" s="116"/>
      <c r="S204" s="815"/>
      <c r="T204" s="328"/>
      <c r="U204" s="328"/>
      <c r="V204" s="328"/>
      <c r="W204" s="814"/>
      <c r="X204" s="116"/>
      <c r="Y204" s="815"/>
      <c r="Z204" s="328"/>
      <c r="AA204" s="328"/>
      <c r="AB204" s="328"/>
      <c r="AC204" s="811"/>
      <c r="AD204" s="116"/>
      <c r="AE204" s="816"/>
    </row>
    <row r="205" spans="1:31" ht="15">
      <c r="A205" s="511">
        <f t="shared" si="3"/>
        <v>40411</v>
      </c>
      <c r="B205" s="814"/>
      <c r="C205" s="116"/>
      <c r="D205" s="815"/>
      <c r="E205" s="116"/>
      <c r="F205" s="116"/>
      <c r="G205" s="815"/>
      <c r="H205" s="328"/>
      <c r="I205" s="328"/>
      <c r="J205" s="328"/>
      <c r="K205" s="814"/>
      <c r="L205" s="116"/>
      <c r="M205" s="815"/>
      <c r="N205" s="328"/>
      <c r="O205" s="328"/>
      <c r="P205" s="328"/>
      <c r="Q205" s="814"/>
      <c r="R205" s="116"/>
      <c r="S205" s="815"/>
      <c r="T205" s="328"/>
      <c r="U205" s="328"/>
      <c r="V205" s="328"/>
      <c r="W205" s="814"/>
      <c r="X205" s="116"/>
      <c r="Y205" s="815"/>
      <c r="Z205" s="328"/>
      <c r="AA205" s="328"/>
      <c r="AB205" s="328"/>
      <c r="AC205" s="811"/>
      <c r="AD205" s="116"/>
      <c r="AE205" s="816"/>
    </row>
    <row r="206" spans="1:31" ht="15">
      <c r="A206" s="511">
        <f t="shared" si="3"/>
        <v>40412</v>
      </c>
      <c r="B206" s="814"/>
      <c r="C206" s="116"/>
      <c r="D206" s="815"/>
      <c r="E206" s="116"/>
      <c r="F206" s="116"/>
      <c r="G206" s="815"/>
      <c r="H206" s="328"/>
      <c r="I206" s="328"/>
      <c r="J206" s="328"/>
      <c r="K206" s="814"/>
      <c r="L206" s="116"/>
      <c r="M206" s="815"/>
      <c r="N206" s="328"/>
      <c r="O206" s="328"/>
      <c r="P206" s="328"/>
      <c r="Q206" s="814"/>
      <c r="R206" s="116"/>
      <c r="S206" s="815"/>
      <c r="T206" s="328"/>
      <c r="U206" s="328"/>
      <c r="V206" s="328"/>
      <c r="W206" s="814"/>
      <c r="X206" s="116"/>
      <c r="Y206" s="815"/>
      <c r="Z206" s="328"/>
      <c r="AA206" s="328"/>
      <c r="AB206" s="328"/>
      <c r="AC206" s="811"/>
      <c r="AD206" s="116"/>
      <c r="AE206" s="816"/>
    </row>
    <row r="207" spans="1:31" ht="15">
      <c r="A207" s="511">
        <f t="shared" si="3"/>
        <v>40413</v>
      </c>
      <c r="B207" s="814"/>
      <c r="C207" s="116"/>
      <c r="D207" s="815"/>
      <c r="E207" s="116"/>
      <c r="F207" s="116"/>
      <c r="G207" s="815"/>
      <c r="H207" s="328"/>
      <c r="I207" s="328"/>
      <c r="J207" s="328"/>
      <c r="K207" s="814"/>
      <c r="L207" s="116"/>
      <c r="M207" s="815"/>
      <c r="N207" s="328"/>
      <c r="O207" s="328"/>
      <c r="P207" s="328"/>
      <c r="Q207" s="814"/>
      <c r="R207" s="116"/>
      <c r="S207" s="815"/>
      <c r="T207" s="328"/>
      <c r="U207" s="328"/>
      <c r="V207" s="328"/>
      <c r="W207" s="814"/>
      <c r="X207" s="116"/>
      <c r="Y207" s="815"/>
      <c r="Z207" s="328"/>
      <c r="AA207" s="328"/>
      <c r="AB207" s="328"/>
      <c r="AC207" s="811"/>
      <c r="AD207" s="116"/>
      <c r="AE207" s="816"/>
    </row>
    <row r="208" spans="1:31" ht="15">
      <c r="A208" s="511">
        <f t="shared" si="3"/>
        <v>40414</v>
      </c>
      <c r="B208" s="814"/>
      <c r="C208" s="116"/>
      <c r="D208" s="815"/>
      <c r="E208" s="116"/>
      <c r="F208" s="116"/>
      <c r="G208" s="815"/>
      <c r="H208" s="328"/>
      <c r="I208" s="328"/>
      <c r="J208" s="328"/>
      <c r="K208" s="814"/>
      <c r="L208" s="116"/>
      <c r="M208" s="815"/>
      <c r="N208" s="328"/>
      <c r="O208" s="328"/>
      <c r="P208" s="328"/>
      <c r="Q208" s="814"/>
      <c r="R208" s="116"/>
      <c r="S208" s="815"/>
      <c r="T208" s="328"/>
      <c r="U208" s="328"/>
      <c r="V208" s="328"/>
      <c r="W208" s="814"/>
      <c r="X208" s="116"/>
      <c r="Y208" s="815"/>
      <c r="Z208" s="328"/>
      <c r="AA208" s="328"/>
      <c r="AB208" s="328"/>
      <c r="AC208" s="811"/>
      <c r="AD208" s="116"/>
      <c r="AE208" s="816"/>
    </row>
    <row r="209" spans="1:31" ht="15">
      <c r="A209" s="511">
        <f t="shared" si="3"/>
        <v>40415</v>
      </c>
      <c r="B209" s="814"/>
      <c r="C209" s="116"/>
      <c r="D209" s="815"/>
      <c r="E209" s="116"/>
      <c r="F209" s="116"/>
      <c r="G209" s="815"/>
      <c r="H209" s="328"/>
      <c r="I209" s="116"/>
      <c r="J209" s="328"/>
      <c r="K209" s="814"/>
      <c r="L209" s="116"/>
      <c r="M209" s="815"/>
      <c r="N209" s="328"/>
      <c r="O209" s="328"/>
      <c r="P209" s="328"/>
      <c r="Q209" s="814"/>
      <c r="R209" s="116"/>
      <c r="S209" s="815"/>
      <c r="T209" s="328"/>
      <c r="U209" s="328"/>
      <c r="V209" s="328"/>
      <c r="W209" s="814"/>
      <c r="X209" s="116"/>
      <c r="Y209" s="815"/>
      <c r="Z209" s="328"/>
      <c r="AA209" s="328"/>
      <c r="AB209" s="328"/>
      <c r="AC209" s="811"/>
      <c r="AD209" s="116"/>
      <c r="AE209" s="816"/>
    </row>
    <row r="210" spans="1:31" ht="15">
      <c r="A210" s="511">
        <f t="shared" si="3"/>
        <v>40416</v>
      </c>
      <c r="B210" s="814"/>
      <c r="C210" s="116"/>
      <c r="D210" s="815"/>
      <c r="E210" s="116"/>
      <c r="F210" s="116"/>
      <c r="G210" s="815"/>
      <c r="H210" s="328"/>
      <c r="I210" s="328"/>
      <c r="J210" s="328"/>
      <c r="K210" s="814"/>
      <c r="L210" s="328"/>
      <c r="M210" s="815"/>
      <c r="N210" s="328"/>
      <c r="O210" s="328"/>
      <c r="P210" s="328"/>
      <c r="Q210" s="814"/>
      <c r="R210" s="116"/>
      <c r="S210" s="815"/>
      <c r="T210" s="328"/>
      <c r="U210" s="328"/>
      <c r="V210" s="328"/>
      <c r="W210" s="814"/>
      <c r="X210" s="116"/>
      <c r="Y210" s="815"/>
      <c r="Z210" s="328"/>
      <c r="AA210" s="328"/>
      <c r="AB210" s="328"/>
      <c r="AC210" s="811"/>
      <c r="AD210" s="116"/>
      <c r="AE210" s="816"/>
    </row>
    <row r="211" spans="1:31" ht="15">
      <c r="A211" s="511">
        <f t="shared" si="3"/>
        <v>40417</v>
      </c>
      <c r="B211" s="814"/>
      <c r="C211" s="116"/>
      <c r="D211" s="815"/>
      <c r="E211" s="116"/>
      <c r="F211" s="116"/>
      <c r="G211" s="815"/>
      <c r="H211" s="328"/>
      <c r="I211" s="328"/>
      <c r="J211" s="328"/>
      <c r="K211" s="814"/>
      <c r="L211" s="328"/>
      <c r="M211" s="815"/>
      <c r="N211" s="328"/>
      <c r="O211" s="116"/>
      <c r="P211" s="328"/>
      <c r="Q211" s="814"/>
      <c r="R211" s="116"/>
      <c r="S211" s="815"/>
      <c r="T211" s="328"/>
      <c r="U211" s="328"/>
      <c r="V211" s="328"/>
      <c r="W211" s="814"/>
      <c r="X211" s="116"/>
      <c r="Y211" s="815"/>
      <c r="Z211" s="328"/>
      <c r="AA211" s="328"/>
      <c r="AB211" s="328"/>
      <c r="AC211" s="811"/>
      <c r="AD211" s="116"/>
      <c r="AE211" s="816"/>
    </row>
    <row r="212" spans="1:31" ht="15">
      <c r="A212" s="511">
        <f t="shared" si="3"/>
        <v>40418</v>
      </c>
      <c r="B212" s="814"/>
      <c r="C212" s="116"/>
      <c r="D212" s="815"/>
      <c r="E212" s="116"/>
      <c r="F212" s="116"/>
      <c r="G212" s="815"/>
      <c r="H212" s="328"/>
      <c r="I212" s="328"/>
      <c r="J212" s="328"/>
      <c r="K212" s="814"/>
      <c r="L212" s="116"/>
      <c r="M212" s="815"/>
      <c r="N212" s="328"/>
      <c r="O212" s="328"/>
      <c r="P212" s="328"/>
      <c r="Q212" s="814"/>
      <c r="R212" s="116"/>
      <c r="S212" s="815"/>
      <c r="T212" s="328"/>
      <c r="U212" s="328"/>
      <c r="V212" s="328"/>
      <c r="W212" s="814"/>
      <c r="X212" s="116"/>
      <c r="Y212" s="815"/>
      <c r="Z212" s="328"/>
      <c r="AA212" s="328"/>
      <c r="AB212" s="328"/>
      <c r="AC212" s="811"/>
      <c r="AD212" s="116"/>
      <c r="AE212" s="816"/>
    </row>
    <row r="213" spans="1:31" ht="15">
      <c r="A213" s="511">
        <f t="shared" si="3"/>
        <v>40419</v>
      </c>
      <c r="B213" s="814"/>
      <c r="C213" s="116"/>
      <c r="D213" s="815"/>
      <c r="E213" s="116"/>
      <c r="F213" s="116"/>
      <c r="G213" s="815"/>
      <c r="H213" s="328"/>
      <c r="I213" s="328"/>
      <c r="J213" s="328"/>
      <c r="K213" s="814"/>
      <c r="L213" s="116"/>
      <c r="M213" s="815"/>
      <c r="N213" s="328"/>
      <c r="O213" s="328"/>
      <c r="P213" s="328"/>
      <c r="Q213" s="814"/>
      <c r="R213" s="116"/>
      <c r="S213" s="815"/>
      <c r="T213" s="328"/>
      <c r="U213" s="328"/>
      <c r="V213" s="328"/>
      <c r="W213" s="814"/>
      <c r="X213" s="116"/>
      <c r="Y213" s="815"/>
      <c r="Z213" s="328"/>
      <c r="AA213" s="328"/>
      <c r="AB213" s="328"/>
      <c r="AC213" s="811"/>
      <c r="AD213" s="116"/>
      <c r="AE213" s="816"/>
    </row>
    <row r="214" spans="1:31" ht="15">
      <c r="A214" s="511">
        <f t="shared" si="3"/>
        <v>40420</v>
      </c>
      <c r="B214" s="814"/>
      <c r="C214" s="116"/>
      <c r="D214" s="815"/>
      <c r="E214" s="116"/>
      <c r="F214" s="116"/>
      <c r="G214" s="815"/>
      <c r="H214" s="328"/>
      <c r="I214" s="328"/>
      <c r="J214" s="328"/>
      <c r="K214" s="814"/>
      <c r="L214" s="116"/>
      <c r="M214" s="815"/>
      <c r="N214" s="328"/>
      <c r="O214" s="328"/>
      <c r="P214" s="328"/>
      <c r="Q214" s="814"/>
      <c r="R214" s="116"/>
      <c r="S214" s="815"/>
      <c r="T214" s="328"/>
      <c r="U214" s="328"/>
      <c r="V214" s="328"/>
      <c r="W214" s="814"/>
      <c r="X214" s="116"/>
      <c r="Y214" s="815"/>
      <c r="Z214" s="328"/>
      <c r="AA214" s="328"/>
      <c r="AB214" s="328"/>
      <c r="AC214" s="811"/>
      <c r="AD214" s="116"/>
      <c r="AE214" s="816"/>
    </row>
    <row r="215" spans="1:31" ht="15">
      <c r="A215" s="511">
        <f t="shared" si="3"/>
        <v>40421</v>
      </c>
      <c r="B215" s="814"/>
      <c r="C215" s="116"/>
      <c r="D215" s="815"/>
      <c r="E215" s="116"/>
      <c r="F215" s="116"/>
      <c r="G215" s="815"/>
      <c r="H215" s="328"/>
      <c r="I215" s="328"/>
      <c r="J215" s="328"/>
      <c r="K215" s="814"/>
      <c r="L215" s="116"/>
      <c r="M215" s="815"/>
      <c r="N215" s="328"/>
      <c r="O215" s="328"/>
      <c r="P215" s="328"/>
      <c r="Q215" s="814"/>
      <c r="R215" s="116"/>
      <c r="S215" s="815"/>
      <c r="T215" s="328"/>
      <c r="U215" s="328"/>
      <c r="V215" s="328"/>
      <c r="W215" s="814"/>
      <c r="X215" s="116"/>
      <c r="Y215" s="815"/>
      <c r="Z215" s="328"/>
      <c r="AA215" s="328"/>
      <c r="AB215" s="328"/>
      <c r="AC215" s="811"/>
      <c r="AD215" s="116"/>
      <c r="AE215" s="816"/>
    </row>
    <row r="216" spans="1:31" ht="15">
      <c r="A216" s="511">
        <f t="shared" si="3"/>
        <v>40422</v>
      </c>
      <c r="B216" s="814"/>
      <c r="C216" s="116"/>
      <c r="D216" s="815"/>
      <c r="E216" s="116"/>
      <c r="F216" s="116"/>
      <c r="G216" s="815"/>
      <c r="H216" s="328"/>
      <c r="I216" s="328"/>
      <c r="J216" s="328"/>
      <c r="K216" s="814"/>
      <c r="L216" s="116"/>
      <c r="M216" s="815"/>
      <c r="N216" s="328"/>
      <c r="O216" s="328"/>
      <c r="P216" s="328"/>
      <c r="Q216" s="814"/>
      <c r="R216" s="116"/>
      <c r="S216" s="815"/>
      <c r="T216" s="328"/>
      <c r="U216" s="328"/>
      <c r="V216" s="328"/>
      <c r="W216" s="814"/>
      <c r="X216" s="116"/>
      <c r="Y216" s="815"/>
      <c r="Z216" s="328"/>
      <c r="AA216" s="328"/>
      <c r="AB216" s="328"/>
      <c r="AC216" s="811"/>
      <c r="AD216" s="116"/>
      <c r="AE216" s="816"/>
    </row>
    <row r="217" spans="1:31" ht="15">
      <c r="A217" s="511">
        <f t="shared" si="3"/>
        <v>40423</v>
      </c>
      <c r="B217" s="814"/>
      <c r="C217" s="116"/>
      <c r="D217" s="815"/>
      <c r="E217" s="116"/>
      <c r="F217" s="116"/>
      <c r="G217" s="815"/>
      <c r="H217" s="328"/>
      <c r="I217" s="116"/>
      <c r="J217" s="328"/>
      <c r="K217" s="814"/>
      <c r="L217" s="116"/>
      <c r="M217" s="815"/>
      <c r="N217" s="328"/>
      <c r="O217" s="328"/>
      <c r="P217" s="328"/>
      <c r="Q217" s="814"/>
      <c r="R217" s="116"/>
      <c r="S217" s="815"/>
      <c r="T217" s="328"/>
      <c r="U217" s="328"/>
      <c r="V217" s="328"/>
      <c r="W217" s="814"/>
      <c r="X217" s="116"/>
      <c r="Y217" s="815"/>
      <c r="Z217" s="328"/>
      <c r="AA217" s="328"/>
      <c r="AB217" s="328"/>
      <c r="AC217" s="811"/>
      <c r="AD217" s="116"/>
      <c r="AE217" s="816"/>
    </row>
    <row r="218" spans="1:31" ht="15">
      <c r="A218" s="511">
        <f t="shared" si="3"/>
        <v>40424</v>
      </c>
      <c r="B218" s="814"/>
      <c r="C218" s="116"/>
      <c r="D218" s="815"/>
      <c r="E218" s="116"/>
      <c r="F218" s="116"/>
      <c r="G218" s="815"/>
      <c r="H218" s="328"/>
      <c r="I218" s="328"/>
      <c r="J218" s="328"/>
      <c r="K218" s="814"/>
      <c r="L218" s="116"/>
      <c r="M218" s="815"/>
      <c r="N218" s="328"/>
      <c r="O218" s="328"/>
      <c r="P218" s="328"/>
      <c r="Q218" s="814"/>
      <c r="R218" s="116"/>
      <c r="S218" s="815"/>
      <c r="T218" s="328"/>
      <c r="U218" s="328"/>
      <c r="V218" s="328"/>
      <c r="W218" s="814"/>
      <c r="X218" s="116"/>
      <c r="Y218" s="815"/>
      <c r="Z218" s="328"/>
      <c r="AA218" s="328"/>
      <c r="AB218" s="328"/>
      <c r="AC218" s="811"/>
      <c r="AD218" s="116"/>
      <c r="AE218" s="816"/>
    </row>
    <row r="219" spans="1:31" ht="15">
      <c r="A219" s="511">
        <f t="shared" si="3"/>
        <v>40425</v>
      </c>
      <c r="B219" s="814"/>
      <c r="C219" s="116"/>
      <c r="D219" s="815"/>
      <c r="E219" s="116"/>
      <c r="F219" s="116"/>
      <c r="G219" s="815"/>
      <c r="H219" s="328"/>
      <c r="I219" s="328"/>
      <c r="J219" s="328"/>
      <c r="K219" s="814"/>
      <c r="L219" s="116"/>
      <c r="M219" s="815"/>
      <c r="N219" s="328"/>
      <c r="O219" s="328"/>
      <c r="P219" s="328"/>
      <c r="Q219" s="814"/>
      <c r="R219" s="116"/>
      <c r="S219" s="815"/>
      <c r="T219" s="328"/>
      <c r="U219" s="328"/>
      <c r="V219" s="328"/>
      <c r="W219" s="814"/>
      <c r="X219" s="116"/>
      <c r="Y219" s="815"/>
      <c r="Z219" s="328"/>
      <c r="AA219" s="328"/>
      <c r="AB219" s="328"/>
      <c r="AC219" s="811"/>
      <c r="AD219" s="116"/>
      <c r="AE219" s="816"/>
    </row>
    <row r="220" spans="1:31" ht="15">
      <c r="A220" s="511">
        <f t="shared" si="3"/>
        <v>40426</v>
      </c>
      <c r="B220" s="814"/>
      <c r="C220" s="116"/>
      <c r="D220" s="815"/>
      <c r="E220" s="116"/>
      <c r="F220" s="116"/>
      <c r="G220" s="815"/>
      <c r="H220" s="328"/>
      <c r="I220" s="328"/>
      <c r="J220" s="328"/>
      <c r="K220" s="814"/>
      <c r="L220" s="116"/>
      <c r="M220" s="815"/>
      <c r="N220" s="328"/>
      <c r="O220" s="328"/>
      <c r="P220" s="328"/>
      <c r="Q220" s="814"/>
      <c r="R220" s="116"/>
      <c r="S220" s="815"/>
      <c r="T220" s="328"/>
      <c r="U220" s="328"/>
      <c r="V220" s="328"/>
      <c r="W220" s="814"/>
      <c r="X220" s="116"/>
      <c r="Y220" s="815"/>
      <c r="Z220" s="328"/>
      <c r="AA220" s="328"/>
      <c r="AB220" s="328"/>
      <c r="AC220" s="811"/>
      <c r="AD220" s="116"/>
      <c r="AE220" s="816"/>
    </row>
    <row r="221" spans="1:31" ht="15">
      <c r="A221" s="511">
        <f t="shared" si="3"/>
        <v>40427</v>
      </c>
      <c r="B221" s="814"/>
      <c r="C221" s="116"/>
      <c r="D221" s="815"/>
      <c r="E221" s="116"/>
      <c r="F221" s="116"/>
      <c r="G221" s="815"/>
      <c r="H221" s="328"/>
      <c r="I221" s="328"/>
      <c r="J221" s="328"/>
      <c r="K221" s="814"/>
      <c r="L221" s="116"/>
      <c r="M221" s="815"/>
      <c r="N221" s="328"/>
      <c r="O221" s="328"/>
      <c r="P221" s="328"/>
      <c r="Q221" s="814"/>
      <c r="R221" s="116"/>
      <c r="S221" s="815"/>
      <c r="T221" s="328"/>
      <c r="U221" s="328"/>
      <c r="V221" s="328"/>
      <c r="W221" s="814"/>
      <c r="X221" s="116"/>
      <c r="Y221" s="815"/>
      <c r="Z221" s="328"/>
      <c r="AA221" s="328"/>
      <c r="AB221" s="328"/>
      <c r="AC221" s="811"/>
      <c r="AD221" s="116"/>
      <c r="AE221" s="816"/>
    </row>
    <row r="222" spans="1:31" ht="15">
      <c r="A222" s="511">
        <f t="shared" si="3"/>
        <v>40428</v>
      </c>
      <c r="B222" s="814"/>
      <c r="C222" s="116"/>
      <c r="D222" s="815"/>
      <c r="E222" s="116"/>
      <c r="F222" s="116"/>
      <c r="G222" s="815"/>
      <c r="H222" s="328"/>
      <c r="I222" s="328"/>
      <c r="J222" s="328"/>
      <c r="K222" s="814"/>
      <c r="L222" s="116"/>
      <c r="M222" s="815"/>
      <c r="N222" s="328"/>
      <c r="O222" s="328"/>
      <c r="P222" s="328"/>
      <c r="Q222" s="814"/>
      <c r="R222" s="116"/>
      <c r="S222" s="815"/>
      <c r="T222" s="328"/>
      <c r="U222" s="328"/>
      <c r="V222" s="328"/>
      <c r="W222" s="814"/>
      <c r="X222" s="116"/>
      <c r="Y222" s="815"/>
      <c r="Z222" s="328"/>
      <c r="AA222" s="328"/>
      <c r="AB222" s="328"/>
      <c r="AC222" s="811"/>
      <c r="AD222" s="116"/>
      <c r="AE222" s="816"/>
    </row>
    <row r="223" spans="1:31" ht="15">
      <c r="A223" s="511">
        <f t="shared" si="3"/>
        <v>40429</v>
      </c>
      <c r="B223" s="814"/>
      <c r="C223" s="116"/>
      <c r="D223" s="815"/>
      <c r="E223" s="116"/>
      <c r="F223" s="116"/>
      <c r="G223" s="815"/>
      <c r="H223" s="328"/>
      <c r="I223" s="328"/>
      <c r="J223" s="328"/>
      <c r="K223" s="814"/>
      <c r="L223" s="116"/>
      <c r="M223" s="815"/>
      <c r="N223" s="328"/>
      <c r="O223" s="328"/>
      <c r="P223" s="328"/>
      <c r="Q223" s="814"/>
      <c r="R223" s="116"/>
      <c r="S223" s="815"/>
      <c r="T223" s="328"/>
      <c r="U223" s="328"/>
      <c r="V223" s="328"/>
      <c r="W223" s="814"/>
      <c r="X223" s="116"/>
      <c r="Y223" s="815"/>
      <c r="Z223" s="328"/>
      <c r="AA223" s="328"/>
      <c r="AB223" s="328"/>
      <c r="AC223" s="811"/>
      <c r="AD223" s="116"/>
      <c r="AE223" s="816"/>
    </row>
    <row r="224" spans="1:31" ht="15">
      <c r="A224" s="511">
        <f t="shared" si="3"/>
        <v>40430</v>
      </c>
      <c r="B224" s="814"/>
      <c r="C224" s="116"/>
      <c r="D224" s="815"/>
      <c r="E224" s="116"/>
      <c r="F224" s="116"/>
      <c r="G224" s="815"/>
      <c r="H224" s="328"/>
      <c r="I224" s="116"/>
      <c r="J224" s="328"/>
      <c r="K224" s="814"/>
      <c r="L224" s="116"/>
      <c r="M224" s="815"/>
      <c r="N224" s="328"/>
      <c r="O224" s="328"/>
      <c r="P224" s="328"/>
      <c r="Q224" s="814"/>
      <c r="R224" s="116"/>
      <c r="S224" s="815"/>
      <c r="T224" s="328"/>
      <c r="U224" s="328"/>
      <c r="V224" s="328"/>
      <c r="W224" s="814"/>
      <c r="X224" s="116"/>
      <c r="Y224" s="815"/>
      <c r="Z224" s="328"/>
      <c r="AA224" s="328"/>
      <c r="AB224" s="328"/>
      <c r="AC224" s="811"/>
      <c r="AD224" s="116"/>
      <c r="AE224" s="816"/>
    </row>
    <row r="225" spans="1:31" ht="15">
      <c r="A225" s="511">
        <f t="shared" si="3"/>
        <v>40431</v>
      </c>
      <c r="B225" s="814"/>
      <c r="C225" s="116"/>
      <c r="D225" s="815"/>
      <c r="E225" s="116"/>
      <c r="F225" s="116"/>
      <c r="G225" s="815"/>
      <c r="H225" s="328"/>
      <c r="I225" s="328"/>
      <c r="J225" s="328"/>
      <c r="K225" s="814"/>
      <c r="L225" s="116"/>
      <c r="M225" s="815"/>
      <c r="N225" s="328"/>
      <c r="O225" s="328"/>
      <c r="P225" s="328"/>
      <c r="Q225" s="814"/>
      <c r="R225" s="116"/>
      <c r="S225" s="815"/>
      <c r="T225" s="328"/>
      <c r="U225" s="328"/>
      <c r="V225" s="328"/>
      <c r="W225" s="814"/>
      <c r="X225" s="116"/>
      <c r="Y225" s="815"/>
      <c r="Z225" s="328"/>
      <c r="AA225" s="328"/>
      <c r="AB225" s="328"/>
      <c r="AC225" s="811"/>
      <c r="AD225" s="116"/>
      <c r="AE225" s="816"/>
    </row>
    <row r="226" spans="1:31" ht="15">
      <c r="A226" s="511">
        <f t="shared" si="3"/>
        <v>40432</v>
      </c>
      <c r="B226" s="814"/>
      <c r="C226" s="116"/>
      <c r="D226" s="815"/>
      <c r="E226" s="116"/>
      <c r="F226" s="116"/>
      <c r="G226" s="815"/>
      <c r="H226" s="328"/>
      <c r="I226" s="328"/>
      <c r="J226" s="328"/>
      <c r="K226" s="814"/>
      <c r="L226" s="116"/>
      <c r="M226" s="815"/>
      <c r="N226" s="328"/>
      <c r="O226" s="328"/>
      <c r="P226" s="328"/>
      <c r="Q226" s="814"/>
      <c r="R226" s="116"/>
      <c r="S226" s="815"/>
      <c r="T226" s="328"/>
      <c r="U226" s="328"/>
      <c r="V226" s="328"/>
      <c r="W226" s="814"/>
      <c r="X226" s="116"/>
      <c r="Y226" s="815"/>
      <c r="Z226" s="328"/>
      <c r="AA226" s="328"/>
      <c r="AB226" s="328"/>
      <c r="AC226" s="811"/>
      <c r="AD226" s="116"/>
      <c r="AE226" s="816"/>
    </row>
    <row r="227" spans="1:31" ht="15">
      <c r="A227" s="511">
        <f t="shared" si="3"/>
        <v>40433</v>
      </c>
      <c r="B227" s="814"/>
      <c r="C227" s="116"/>
      <c r="D227" s="815"/>
      <c r="E227" s="116"/>
      <c r="F227" s="116"/>
      <c r="G227" s="815"/>
      <c r="H227" s="328"/>
      <c r="I227" s="328"/>
      <c r="J227" s="328"/>
      <c r="K227" s="814"/>
      <c r="L227" s="116"/>
      <c r="M227" s="815"/>
      <c r="N227" s="328"/>
      <c r="O227" s="328"/>
      <c r="P227" s="328"/>
      <c r="Q227" s="814"/>
      <c r="R227" s="116"/>
      <c r="S227" s="815"/>
      <c r="T227" s="328"/>
      <c r="U227" s="328"/>
      <c r="V227" s="328"/>
      <c r="W227" s="814"/>
      <c r="X227" s="116"/>
      <c r="Y227" s="815"/>
      <c r="Z227" s="328"/>
      <c r="AA227" s="328"/>
      <c r="AB227" s="328"/>
      <c r="AC227" s="811"/>
      <c r="AD227" s="116"/>
      <c r="AE227" s="816"/>
    </row>
    <row r="228" spans="1:31" ht="15">
      <c r="A228" s="511">
        <f aca="true" t="shared" si="4" ref="A228:A291">A227+1</f>
        <v>40434</v>
      </c>
      <c r="B228" s="814"/>
      <c r="C228" s="116"/>
      <c r="D228" s="815"/>
      <c r="E228" s="116"/>
      <c r="F228" s="116"/>
      <c r="G228" s="815"/>
      <c r="H228" s="328"/>
      <c r="I228" s="328"/>
      <c r="J228" s="328"/>
      <c r="K228" s="814"/>
      <c r="L228" s="116"/>
      <c r="M228" s="815"/>
      <c r="N228" s="328"/>
      <c r="O228" s="328"/>
      <c r="P228" s="328"/>
      <c r="Q228" s="814"/>
      <c r="R228" s="116"/>
      <c r="S228" s="815"/>
      <c r="T228" s="328"/>
      <c r="U228" s="328"/>
      <c r="V228" s="328"/>
      <c r="W228" s="814"/>
      <c r="X228" s="116"/>
      <c r="Y228" s="815"/>
      <c r="Z228" s="328"/>
      <c r="AA228" s="328"/>
      <c r="AB228" s="328"/>
      <c r="AC228" s="811"/>
      <c r="AD228" s="116"/>
      <c r="AE228" s="816"/>
    </row>
    <row r="229" spans="1:31" ht="15">
      <c r="A229" s="511">
        <f t="shared" si="4"/>
        <v>40435</v>
      </c>
      <c r="B229" s="814"/>
      <c r="C229" s="116"/>
      <c r="D229" s="815"/>
      <c r="E229" s="116"/>
      <c r="F229" s="116"/>
      <c r="G229" s="815"/>
      <c r="H229" s="328"/>
      <c r="I229" s="328"/>
      <c r="J229" s="328"/>
      <c r="K229" s="814"/>
      <c r="L229" s="116"/>
      <c r="M229" s="815"/>
      <c r="N229" s="328"/>
      <c r="O229" s="328"/>
      <c r="P229" s="328"/>
      <c r="Q229" s="814"/>
      <c r="R229" s="116"/>
      <c r="S229" s="815"/>
      <c r="T229" s="328"/>
      <c r="U229" s="328"/>
      <c r="V229" s="328"/>
      <c r="W229" s="814"/>
      <c r="X229" s="116"/>
      <c r="Y229" s="815"/>
      <c r="Z229" s="328"/>
      <c r="AA229" s="328"/>
      <c r="AB229" s="328"/>
      <c r="AC229" s="811"/>
      <c r="AD229" s="116"/>
      <c r="AE229" s="816"/>
    </row>
    <row r="230" spans="1:31" ht="15">
      <c r="A230" s="511">
        <f t="shared" si="4"/>
        <v>40436</v>
      </c>
      <c r="B230" s="814"/>
      <c r="C230" s="116"/>
      <c r="D230" s="815"/>
      <c r="E230" s="116"/>
      <c r="F230" s="116"/>
      <c r="G230" s="815"/>
      <c r="H230" s="328"/>
      <c r="I230" s="328"/>
      <c r="J230" s="328"/>
      <c r="K230" s="814"/>
      <c r="L230" s="116"/>
      <c r="M230" s="815"/>
      <c r="N230" s="328"/>
      <c r="O230" s="328"/>
      <c r="P230" s="328"/>
      <c r="Q230" s="814"/>
      <c r="R230" s="116"/>
      <c r="S230" s="815"/>
      <c r="T230" s="328"/>
      <c r="U230" s="328"/>
      <c r="V230" s="328"/>
      <c r="W230" s="814"/>
      <c r="X230" s="116"/>
      <c r="Y230" s="815"/>
      <c r="Z230" s="328"/>
      <c r="AA230" s="328"/>
      <c r="AB230" s="328"/>
      <c r="AC230" s="811"/>
      <c r="AD230" s="116"/>
      <c r="AE230" s="816"/>
    </row>
    <row r="231" spans="1:31" ht="15">
      <c r="A231" s="511">
        <f t="shared" si="4"/>
        <v>40437</v>
      </c>
      <c r="B231" s="814"/>
      <c r="C231" s="116"/>
      <c r="D231" s="815"/>
      <c r="E231" s="116"/>
      <c r="F231" s="116"/>
      <c r="G231" s="815"/>
      <c r="H231" s="328"/>
      <c r="I231" s="116"/>
      <c r="J231" s="328"/>
      <c r="K231" s="814"/>
      <c r="L231" s="116"/>
      <c r="M231" s="815"/>
      <c r="N231" s="328"/>
      <c r="O231" s="328"/>
      <c r="P231" s="328"/>
      <c r="Q231" s="814"/>
      <c r="R231" s="116"/>
      <c r="S231" s="815"/>
      <c r="T231" s="328"/>
      <c r="U231" s="328"/>
      <c r="V231" s="328"/>
      <c r="W231" s="814"/>
      <c r="X231" s="116"/>
      <c r="Y231" s="815"/>
      <c r="Z231" s="328"/>
      <c r="AA231" s="328"/>
      <c r="AB231" s="328"/>
      <c r="AC231" s="811"/>
      <c r="AD231" s="116"/>
      <c r="AE231" s="816"/>
    </row>
    <row r="232" spans="1:31" ht="15">
      <c r="A232" s="511">
        <f t="shared" si="4"/>
        <v>40438</v>
      </c>
      <c r="B232" s="814"/>
      <c r="C232" s="116"/>
      <c r="D232" s="815"/>
      <c r="E232" s="116"/>
      <c r="F232" s="116"/>
      <c r="G232" s="815"/>
      <c r="H232" s="328"/>
      <c r="I232" s="328"/>
      <c r="J232" s="328"/>
      <c r="K232" s="814"/>
      <c r="L232" s="116"/>
      <c r="M232" s="815"/>
      <c r="N232" s="328"/>
      <c r="O232" s="328"/>
      <c r="P232" s="328"/>
      <c r="Q232" s="814"/>
      <c r="R232" s="116"/>
      <c r="S232" s="815"/>
      <c r="T232" s="328"/>
      <c r="U232" s="328"/>
      <c r="V232" s="328"/>
      <c r="W232" s="814"/>
      <c r="X232" s="116"/>
      <c r="Y232" s="815"/>
      <c r="Z232" s="328"/>
      <c r="AA232" s="328"/>
      <c r="AB232" s="328"/>
      <c r="AC232" s="811"/>
      <c r="AD232" s="116"/>
      <c r="AE232" s="816"/>
    </row>
    <row r="233" spans="1:31" ht="15">
      <c r="A233" s="511">
        <f t="shared" si="4"/>
        <v>40439</v>
      </c>
      <c r="B233" s="814"/>
      <c r="C233" s="116"/>
      <c r="D233" s="815"/>
      <c r="E233" s="116"/>
      <c r="F233" s="116"/>
      <c r="G233" s="815"/>
      <c r="H233" s="328"/>
      <c r="I233" s="328"/>
      <c r="J233" s="328"/>
      <c r="K233" s="814"/>
      <c r="L233" s="116"/>
      <c r="M233" s="815"/>
      <c r="N233" s="328"/>
      <c r="O233" s="328"/>
      <c r="P233" s="328"/>
      <c r="Q233" s="814"/>
      <c r="R233" s="116"/>
      <c r="S233" s="815"/>
      <c r="T233" s="328"/>
      <c r="U233" s="328"/>
      <c r="V233" s="328"/>
      <c r="W233" s="814"/>
      <c r="X233" s="116"/>
      <c r="Y233" s="815"/>
      <c r="Z233" s="328"/>
      <c r="AA233" s="328"/>
      <c r="AB233" s="328"/>
      <c r="AC233" s="811"/>
      <c r="AD233" s="116"/>
      <c r="AE233" s="816"/>
    </row>
    <row r="234" spans="1:31" ht="15">
      <c r="A234" s="511">
        <f t="shared" si="4"/>
        <v>40440</v>
      </c>
      <c r="B234" s="814"/>
      <c r="C234" s="116"/>
      <c r="D234" s="815"/>
      <c r="E234" s="116"/>
      <c r="F234" s="116"/>
      <c r="G234" s="815"/>
      <c r="H234" s="328"/>
      <c r="I234" s="328"/>
      <c r="J234" s="328"/>
      <c r="K234" s="814"/>
      <c r="L234" s="116"/>
      <c r="M234" s="815"/>
      <c r="N234" s="328"/>
      <c r="O234" s="328"/>
      <c r="P234" s="328"/>
      <c r="Q234" s="814"/>
      <c r="R234" s="116"/>
      <c r="S234" s="815"/>
      <c r="T234" s="328"/>
      <c r="U234" s="328"/>
      <c r="V234" s="328"/>
      <c r="W234" s="814"/>
      <c r="X234" s="116"/>
      <c r="Y234" s="815"/>
      <c r="Z234" s="328"/>
      <c r="AA234" s="328"/>
      <c r="AB234" s="328"/>
      <c r="AC234" s="811"/>
      <c r="AD234" s="116"/>
      <c r="AE234" s="816"/>
    </row>
    <row r="235" spans="1:31" ht="15">
      <c r="A235" s="511">
        <f t="shared" si="4"/>
        <v>40441</v>
      </c>
      <c r="B235" s="814"/>
      <c r="C235" s="116"/>
      <c r="D235" s="815"/>
      <c r="E235" s="116"/>
      <c r="F235" s="116"/>
      <c r="G235" s="815"/>
      <c r="H235" s="328"/>
      <c r="I235" s="328"/>
      <c r="J235" s="328"/>
      <c r="K235" s="814"/>
      <c r="L235" s="116"/>
      <c r="M235" s="815"/>
      <c r="N235" s="328"/>
      <c r="O235" s="328"/>
      <c r="P235" s="328"/>
      <c r="Q235" s="814"/>
      <c r="R235" s="116"/>
      <c r="S235" s="815"/>
      <c r="T235" s="328"/>
      <c r="U235" s="328"/>
      <c r="V235" s="328"/>
      <c r="W235" s="814"/>
      <c r="X235" s="116"/>
      <c r="Y235" s="815"/>
      <c r="Z235" s="328"/>
      <c r="AA235" s="328"/>
      <c r="AB235" s="328"/>
      <c r="AC235" s="811"/>
      <c r="AD235" s="116"/>
      <c r="AE235" s="816"/>
    </row>
    <row r="236" spans="1:31" ht="15">
      <c r="A236" s="511">
        <f t="shared" si="4"/>
        <v>40442</v>
      </c>
      <c r="B236" s="814"/>
      <c r="C236" s="116"/>
      <c r="D236" s="815"/>
      <c r="E236" s="116"/>
      <c r="F236" s="116"/>
      <c r="G236" s="815"/>
      <c r="H236" s="328"/>
      <c r="I236" s="328"/>
      <c r="J236" s="328"/>
      <c r="K236" s="814"/>
      <c r="L236" s="116"/>
      <c r="M236" s="815"/>
      <c r="N236" s="328"/>
      <c r="O236" s="328"/>
      <c r="P236" s="328"/>
      <c r="Q236" s="814"/>
      <c r="R236" s="116"/>
      <c r="S236" s="815"/>
      <c r="T236" s="328"/>
      <c r="U236" s="328"/>
      <c r="V236" s="328"/>
      <c r="W236" s="814"/>
      <c r="X236" s="116"/>
      <c r="Y236" s="815"/>
      <c r="Z236" s="328"/>
      <c r="AA236" s="328"/>
      <c r="AB236" s="328"/>
      <c r="AC236" s="811"/>
      <c r="AD236" s="116"/>
      <c r="AE236" s="816"/>
    </row>
    <row r="237" spans="1:31" ht="15">
      <c r="A237" s="511">
        <f t="shared" si="4"/>
        <v>40443</v>
      </c>
      <c r="B237" s="814"/>
      <c r="C237" s="116"/>
      <c r="D237" s="815"/>
      <c r="E237" s="116"/>
      <c r="F237" s="116"/>
      <c r="G237" s="815"/>
      <c r="H237" s="328"/>
      <c r="I237" s="328"/>
      <c r="J237" s="328"/>
      <c r="K237" s="814"/>
      <c r="L237" s="116"/>
      <c r="M237" s="815"/>
      <c r="N237" s="328"/>
      <c r="O237" s="328"/>
      <c r="P237" s="328"/>
      <c r="Q237" s="814"/>
      <c r="R237" s="116"/>
      <c r="S237" s="815"/>
      <c r="T237" s="328"/>
      <c r="U237" s="328"/>
      <c r="V237" s="328"/>
      <c r="W237" s="814"/>
      <c r="X237" s="116"/>
      <c r="Y237" s="815"/>
      <c r="Z237" s="328"/>
      <c r="AA237" s="328"/>
      <c r="AB237" s="328"/>
      <c r="AC237" s="811"/>
      <c r="AD237" s="116"/>
      <c r="AE237" s="816"/>
    </row>
    <row r="238" spans="1:31" ht="15">
      <c r="A238" s="511">
        <f t="shared" si="4"/>
        <v>40444</v>
      </c>
      <c r="B238" s="814"/>
      <c r="C238" s="116"/>
      <c r="D238" s="815"/>
      <c r="E238" s="116"/>
      <c r="F238" s="116"/>
      <c r="G238" s="815"/>
      <c r="H238" s="328"/>
      <c r="I238" s="328"/>
      <c r="J238" s="328"/>
      <c r="K238" s="814"/>
      <c r="L238" s="116"/>
      <c r="M238" s="815"/>
      <c r="N238" s="328"/>
      <c r="O238" s="328"/>
      <c r="P238" s="328"/>
      <c r="Q238" s="814"/>
      <c r="R238" s="116"/>
      <c r="S238" s="815"/>
      <c r="T238" s="328"/>
      <c r="U238" s="328"/>
      <c r="V238" s="328"/>
      <c r="W238" s="814"/>
      <c r="X238" s="116"/>
      <c r="Y238" s="815"/>
      <c r="Z238" s="328"/>
      <c r="AA238" s="328"/>
      <c r="AB238" s="328"/>
      <c r="AC238" s="811"/>
      <c r="AD238" s="116"/>
      <c r="AE238" s="816"/>
    </row>
    <row r="239" spans="1:31" ht="15">
      <c r="A239" s="511">
        <f t="shared" si="4"/>
        <v>40445</v>
      </c>
      <c r="B239" s="814"/>
      <c r="C239" s="116"/>
      <c r="D239" s="815"/>
      <c r="E239" s="116"/>
      <c r="F239" s="116"/>
      <c r="G239" s="815"/>
      <c r="H239" s="328"/>
      <c r="I239" s="328"/>
      <c r="J239" s="328"/>
      <c r="K239" s="814"/>
      <c r="L239" s="116"/>
      <c r="M239" s="815"/>
      <c r="N239" s="328"/>
      <c r="O239" s="328"/>
      <c r="P239" s="328"/>
      <c r="Q239" s="814"/>
      <c r="R239" s="116"/>
      <c r="S239" s="815"/>
      <c r="T239" s="328"/>
      <c r="U239" s="328"/>
      <c r="V239" s="328"/>
      <c r="W239" s="814"/>
      <c r="X239" s="116"/>
      <c r="Y239" s="815"/>
      <c r="Z239" s="328"/>
      <c r="AA239" s="328"/>
      <c r="AB239" s="328"/>
      <c r="AC239" s="811"/>
      <c r="AD239" s="116"/>
      <c r="AE239" s="816"/>
    </row>
    <row r="240" spans="1:31" ht="15">
      <c r="A240" s="511">
        <f t="shared" si="4"/>
        <v>40446</v>
      </c>
      <c r="B240" s="814"/>
      <c r="C240" s="116"/>
      <c r="D240" s="815"/>
      <c r="E240" s="116"/>
      <c r="F240" s="116"/>
      <c r="G240" s="815"/>
      <c r="H240" s="328"/>
      <c r="I240" s="328"/>
      <c r="J240" s="328"/>
      <c r="K240" s="814"/>
      <c r="L240" s="116"/>
      <c r="M240" s="815"/>
      <c r="N240" s="328"/>
      <c r="O240" s="328"/>
      <c r="P240" s="328"/>
      <c r="Q240" s="814"/>
      <c r="R240" s="116"/>
      <c r="S240" s="815"/>
      <c r="T240" s="328"/>
      <c r="U240" s="328"/>
      <c r="V240" s="328"/>
      <c r="W240" s="814"/>
      <c r="X240" s="116"/>
      <c r="Y240" s="815"/>
      <c r="Z240" s="328"/>
      <c r="AA240" s="328"/>
      <c r="AB240" s="328"/>
      <c r="AC240" s="811"/>
      <c r="AD240" s="116"/>
      <c r="AE240" s="816"/>
    </row>
    <row r="241" spans="1:31" ht="15">
      <c r="A241" s="34">
        <f t="shared" si="4"/>
        <v>40447</v>
      </c>
      <c r="B241" s="814"/>
      <c r="C241" s="116"/>
      <c r="D241" s="815"/>
      <c r="E241" s="116"/>
      <c r="F241" s="116"/>
      <c r="G241" s="815"/>
      <c r="H241" s="328"/>
      <c r="I241" s="328"/>
      <c r="J241" s="328"/>
      <c r="K241" s="814"/>
      <c r="L241" s="116"/>
      <c r="M241" s="815"/>
      <c r="N241" s="328"/>
      <c r="O241" s="328"/>
      <c r="P241" s="328"/>
      <c r="Q241" s="814"/>
      <c r="R241" s="116"/>
      <c r="S241" s="815"/>
      <c r="T241" s="328"/>
      <c r="U241" s="328"/>
      <c r="V241" s="328"/>
      <c r="W241" s="814"/>
      <c r="X241" s="116"/>
      <c r="Y241" s="815"/>
      <c r="Z241" s="328"/>
      <c r="AA241" s="328"/>
      <c r="AB241" s="328"/>
      <c r="AC241" s="811"/>
      <c r="AD241" s="116"/>
      <c r="AE241" s="816"/>
    </row>
    <row r="242" spans="1:31" ht="15">
      <c r="A242" s="34">
        <f t="shared" si="4"/>
        <v>40448</v>
      </c>
      <c r="B242" s="814"/>
      <c r="C242" s="116"/>
      <c r="D242" s="815"/>
      <c r="E242" s="116"/>
      <c r="F242" s="116"/>
      <c r="G242" s="815"/>
      <c r="H242" s="328"/>
      <c r="I242" s="328"/>
      <c r="J242" s="328"/>
      <c r="K242" s="814"/>
      <c r="L242" s="116"/>
      <c r="M242" s="815"/>
      <c r="N242" s="328"/>
      <c r="O242" s="328"/>
      <c r="P242" s="328"/>
      <c r="Q242" s="814"/>
      <c r="R242" s="116"/>
      <c r="S242" s="815"/>
      <c r="T242" s="328"/>
      <c r="U242" s="328"/>
      <c r="V242" s="328"/>
      <c r="W242" s="814"/>
      <c r="X242" s="116"/>
      <c r="Y242" s="815"/>
      <c r="Z242" s="328"/>
      <c r="AA242" s="328"/>
      <c r="AB242" s="328"/>
      <c r="AC242" s="811"/>
      <c r="AD242" s="116"/>
      <c r="AE242" s="816"/>
    </row>
    <row r="243" spans="1:31" ht="15">
      <c r="A243" s="34">
        <f t="shared" si="4"/>
        <v>40449</v>
      </c>
      <c r="B243" s="814"/>
      <c r="C243" s="116"/>
      <c r="D243" s="815"/>
      <c r="E243" s="116"/>
      <c r="F243" s="116"/>
      <c r="G243" s="815"/>
      <c r="H243" s="328"/>
      <c r="I243" s="328"/>
      <c r="J243" s="328"/>
      <c r="K243" s="814"/>
      <c r="L243" s="116"/>
      <c r="M243" s="815"/>
      <c r="N243" s="328"/>
      <c r="O243" s="328"/>
      <c r="P243" s="328"/>
      <c r="Q243" s="814"/>
      <c r="R243" s="116"/>
      <c r="S243" s="815"/>
      <c r="T243" s="328"/>
      <c r="U243" s="328"/>
      <c r="V243" s="328"/>
      <c r="W243" s="814"/>
      <c r="X243" s="116"/>
      <c r="Y243" s="815"/>
      <c r="Z243" s="328"/>
      <c r="AA243" s="328"/>
      <c r="AB243" s="328"/>
      <c r="AC243" s="811"/>
      <c r="AD243" s="116"/>
      <c r="AE243" s="816"/>
    </row>
    <row r="244" spans="1:31" ht="15">
      <c r="A244" s="34">
        <f t="shared" si="4"/>
        <v>40450</v>
      </c>
      <c r="B244" s="814"/>
      <c r="C244" s="116"/>
      <c r="D244" s="815"/>
      <c r="E244" s="116"/>
      <c r="F244" s="116"/>
      <c r="G244" s="815"/>
      <c r="H244" s="328"/>
      <c r="I244" s="328"/>
      <c r="J244" s="328"/>
      <c r="K244" s="814"/>
      <c r="L244" s="116"/>
      <c r="M244" s="815"/>
      <c r="N244" s="328"/>
      <c r="O244" s="328"/>
      <c r="P244" s="328"/>
      <c r="Q244" s="814"/>
      <c r="R244" s="116"/>
      <c r="S244" s="815"/>
      <c r="T244" s="328"/>
      <c r="U244" s="328"/>
      <c r="V244" s="328"/>
      <c r="W244" s="814"/>
      <c r="X244" s="116"/>
      <c r="Y244" s="815"/>
      <c r="Z244" s="328"/>
      <c r="AA244" s="328"/>
      <c r="AB244" s="328"/>
      <c r="AC244" s="811"/>
      <c r="AD244" s="116"/>
      <c r="AE244" s="816"/>
    </row>
    <row r="245" spans="1:31" ht="15">
      <c r="A245" s="34">
        <f t="shared" si="4"/>
        <v>40451</v>
      </c>
      <c r="B245" s="814"/>
      <c r="C245" s="116"/>
      <c r="D245" s="815"/>
      <c r="E245" s="116"/>
      <c r="F245" s="116"/>
      <c r="G245" s="815"/>
      <c r="H245" s="328"/>
      <c r="I245" s="328"/>
      <c r="J245" s="328"/>
      <c r="K245" s="814"/>
      <c r="L245" s="116"/>
      <c r="M245" s="815"/>
      <c r="N245" s="328"/>
      <c r="O245" s="328"/>
      <c r="P245" s="328"/>
      <c r="Q245" s="814"/>
      <c r="R245" s="116"/>
      <c r="S245" s="815"/>
      <c r="T245" s="328"/>
      <c r="U245" s="328"/>
      <c r="V245" s="328"/>
      <c r="W245" s="814"/>
      <c r="X245" s="116"/>
      <c r="Y245" s="815"/>
      <c r="Z245" s="328"/>
      <c r="AA245" s="328"/>
      <c r="AB245" s="328"/>
      <c r="AC245" s="811"/>
      <c r="AD245" s="116"/>
      <c r="AE245" s="816"/>
    </row>
    <row r="246" spans="1:31" ht="15">
      <c r="A246" s="34">
        <f t="shared" si="4"/>
        <v>40452</v>
      </c>
      <c r="B246" s="814"/>
      <c r="C246" s="116"/>
      <c r="D246" s="815"/>
      <c r="E246" s="116"/>
      <c r="F246" s="116"/>
      <c r="G246" s="815"/>
      <c r="H246" s="328"/>
      <c r="I246" s="328"/>
      <c r="J246" s="328"/>
      <c r="K246" s="814"/>
      <c r="L246" s="116"/>
      <c r="M246" s="815"/>
      <c r="N246" s="328"/>
      <c r="O246" s="328"/>
      <c r="P246" s="328"/>
      <c r="Q246" s="814"/>
      <c r="R246" s="116"/>
      <c r="S246" s="815"/>
      <c r="T246" s="328"/>
      <c r="U246" s="328"/>
      <c r="V246" s="328"/>
      <c r="W246" s="814"/>
      <c r="X246" s="116"/>
      <c r="Y246" s="815"/>
      <c r="Z246" s="328"/>
      <c r="AA246" s="328"/>
      <c r="AB246" s="328"/>
      <c r="AC246" s="811"/>
      <c r="AD246" s="116"/>
      <c r="AE246" s="816"/>
    </row>
    <row r="247" spans="1:31" ht="15">
      <c r="A247" s="34">
        <f t="shared" si="4"/>
        <v>40453</v>
      </c>
      <c r="B247" s="814"/>
      <c r="C247" s="116"/>
      <c r="D247" s="815"/>
      <c r="E247" s="116"/>
      <c r="F247" s="116"/>
      <c r="G247" s="815"/>
      <c r="H247" s="328"/>
      <c r="I247" s="328"/>
      <c r="J247" s="328"/>
      <c r="K247" s="814"/>
      <c r="L247" s="116"/>
      <c r="M247" s="815"/>
      <c r="N247" s="328"/>
      <c r="O247" s="328"/>
      <c r="P247" s="328"/>
      <c r="Q247" s="814"/>
      <c r="R247" s="116"/>
      <c r="S247" s="815"/>
      <c r="T247" s="328"/>
      <c r="U247" s="328"/>
      <c r="V247" s="328"/>
      <c r="W247" s="814"/>
      <c r="X247" s="116"/>
      <c r="Y247" s="815"/>
      <c r="Z247" s="328"/>
      <c r="AA247" s="328"/>
      <c r="AB247" s="328"/>
      <c r="AC247" s="811"/>
      <c r="AD247" s="116"/>
      <c r="AE247" s="816"/>
    </row>
    <row r="248" spans="1:31" ht="15">
      <c r="A248" s="34">
        <f t="shared" si="4"/>
        <v>40454</v>
      </c>
      <c r="B248" s="814"/>
      <c r="C248" s="116"/>
      <c r="D248" s="815"/>
      <c r="E248" s="116"/>
      <c r="F248" s="116"/>
      <c r="G248" s="815"/>
      <c r="H248" s="328"/>
      <c r="I248" s="328"/>
      <c r="J248" s="328"/>
      <c r="K248" s="814"/>
      <c r="L248" s="116"/>
      <c r="M248" s="815"/>
      <c r="N248" s="328"/>
      <c r="O248" s="328"/>
      <c r="P248" s="328"/>
      <c r="Q248" s="814"/>
      <c r="R248" s="116"/>
      <c r="S248" s="815"/>
      <c r="T248" s="328"/>
      <c r="U248" s="328"/>
      <c r="V248" s="328"/>
      <c r="W248" s="814"/>
      <c r="X248" s="116"/>
      <c r="Y248" s="815"/>
      <c r="Z248" s="328"/>
      <c r="AA248" s="328"/>
      <c r="AB248" s="328"/>
      <c r="AC248" s="811"/>
      <c r="AD248" s="116"/>
      <c r="AE248" s="816"/>
    </row>
    <row r="249" spans="1:31" ht="15">
      <c r="A249" s="34">
        <f t="shared" si="4"/>
        <v>40455</v>
      </c>
      <c r="B249" s="814"/>
      <c r="C249" s="116"/>
      <c r="D249" s="815"/>
      <c r="E249" s="116"/>
      <c r="F249" s="116"/>
      <c r="G249" s="815"/>
      <c r="H249" s="328"/>
      <c r="I249" s="328"/>
      <c r="J249" s="328"/>
      <c r="K249" s="814"/>
      <c r="L249" s="116"/>
      <c r="M249" s="815"/>
      <c r="N249" s="328"/>
      <c r="O249" s="328"/>
      <c r="P249" s="328"/>
      <c r="Q249" s="814"/>
      <c r="R249" s="116"/>
      <c r="S249" s="815"/>
      <c r="T249" s="328"/>
      <c r="U249" s="328"/>
      <c r="V249" s="328"/>
      <c r="W249" s="814"/>
      <c r="X249" s="116"/>
      <c r="Y249" s="815"/>
      <c r="Z249" s="328"/>
      <c r="AA249" s="328"/>
      <c r="AB249" s="328"/>
      <c r="AC249" s="811"/>
      <c r="AD249" s="116"/>
      <c r="AE249" s="816"/>
    </row>
    <row r="250" spans="1:31" ht="15">
      <c r="A250" s="34">
        <f t="shared" si="4"/>
        <v>40456</v>
      </c>
      <c r="B250" s="814"/>
      <c r="C250" s="116"/>
      <c r="D250" s="815"/>
      <c r="E250" s="116"/>
      <c r="F250" s="116"/>
      <c r="G250" s="815"/>
      <c r="H250" s="328"/>
      <c r="I250" s="328"/>
      <c r="J250" s="328"/>
      <c r="K250" s="814"/>
      <c r="L250" s="116"/>
      <c r="M250" s="815"/>
      <c r="N250" s="328"/>
      <c r="O250" s="328"/>
      <c r="P250" s="328"/>
      <c r="Q250" s="814"/>
      <c r="R250" s="116"/>
      <c r="S250" s="815"/>
      <c r="T250" s="328"/>
      <c r="U250" s="328"/>
      <c r="V250" s="328"/>
      <c r="W250" s="814"/>
      <c r="X250" s="116"/>
      <c r="Y250" s="815"/>
      <c r="Z250" s="328"/>
      <c r="AA250" s="328"/>
      <c r="AB250" s="328"/>
      <c r="AC250" s="811"/>
      <c r="AD250" s="116"/>
      <c r="AE250" s="816"/>
    </row>
    <row r="251" spans="1:31" ht="15">
      <c r="A251" s="34">
        <f t="shared" si="4"/>
        <v>40457</v>
      </c>
      <c r="B251" s="814"/>
      <c r="C251" s="116"/>
      <c r="D251" s="815"/>
      <c r="E251" s="116"/>
      <c r="F251" s="116"/>
      <c r="G251" s="815"/>
      <c r="H251" s="328"/>
      <c r="I251" s="328"/>
      <c r="J251" s="328"/>
      <c r="K251" s="814"/>
      <c r="L251" s="116"/>
      <c r="M251" s="815"/>
      <c r="N251" s="328"/>
      <c r="O251" s="328"/>
      <c r="P251" s="328"/>
      <c r="Q251" s="814"/>
      <c r="R251" s="116"/>
      <c r="S251" s="815"/>
      <c r="T251" s="328"/>
      <c r="U251" s="328"/>
      <c r="V251" s="328"/>
      <c r="W251" s="814"/>
      <c r="X251" s="116"/>
      <c r="Y251" s="815"/>
      <c r="Z251" s="328"/>
      <c r="AA251" s="328"/>
      <c r="AB251" s="328"/>
      <c r="AC251" s="811"/>
      <c r="AD251" s="116"/>
      <c r="AE251" s="816"/>
    </row>
    <row r="252" spans="1:31" ht="15">
      <c r="A252" s="34">
        <f t="shared" si="4"/>
        <v>40458</v>
      </c>
      <c r="B252" s="41"/>
      <c r="C252" s="42"/>
      <c r="D252" s="43"/>
      <c r="E252" s="42"/>
      <c r="F252" s="42"/>
      <c r="G252" s="43"/>
      <c r="H252" s="14"/>
      <c r="I252" s="14"/>
      <c r="J252" s="14"/>
      <c r="K252" s="41"/>
      <c r="L252" s="42"/>
      <c r="M252" s="43"/>
      <c r="N252" s="14"/>
      <c r="O252" s="14"/>
      <c r="P252" s="14"/>
      <c r="Q252" s="41"/>
      <c r="R252" s="42"/>
      <c r="S252" s="43"/>
      <c r="T252" s="14"/>
      <c r="U252" s="14"/>
      <c r="V252" s="14"/>
      <c r="W252" s="41"/>
      <c r="X252" s="42"/>
      <c r="Y252" s="43"/>
      <c r="Z252" s="14"/>
      <c r="AA252" s="14"/>
      <c r="AB252" s="14"/>
      <c r="AC252" s="44"/>
      <c r="AD252" s="42"/>
      <c r="AE252" s="143"/>
    </row>
    <row r="253" spans="1:31" ht="15">
      <c r="A253" s="34">
        <f t="shared" si="4"/>
        <v>40459</v>
      </c>
      <c r="B253" s="41"/>
      <c r="C253" s="42"/>
      <c r="D253" s="43"/>
      <c r="E253" s="42"/>
      <c r="F253" s="42"/>
      <c r="G253" s="43"/>
      <c r="H253" s="14"/>
      <c r="I253" s="14"/>
      <c r="J253" s="14"/>
      <c r="K253" s="41"/>
      <c r="L253" s="42"/>
      <c r="M253" s="43"/>
      <c r="N253" s="14"/>
      <c r="O253" s="14"/>
      <c r="P253" s="14"/>
      <c r="Q253" s="41"/>
      <c r="R253" s="42"/>
      <c r="S253" s="43"/>
      <c r="T253" s="14"/>
      <c r="U253" s="14"/>
      <c r="V253" s="14"/>
      <c r="W253" s="41"/>
      <c r="X253" s="42"/>
      <c r="Y253" s="43"/>
      <c r="Z253" s="14"/>
      <c r="AA253" s="14"/>
      <c r="AB253" s="14"/>
      <c r="AC253" s="44"/>
      <c r="AD253" s="42"/>
      <c r="AE253" s="143"/>
    </row>
    <row r="254" spans="1:31" ht="15">
      <c r="A254" s="34">
        <f t="shared" si="4"/>
        <v>40460</v>
      </c>
      <c r="B254" s="41"/>
      <c r="C254" s="42"/>
      <c r="D254" s="43"/>
      <c r="E254" s="42"/>
      <c r="F254" s="42"/>
      <c r="G254" s="43"/>
      <c r="H254" s="14"/>
      <c r="I254" s="14"/>
      <c r="J254" s="14"/>
      <c r="K254" s="41"/>
      <c r="L254" s="42"/>
      <c r="M254" s="43"/>
      <c r="N254" s="14"/>
      <c r="O254" s="14"/>
      <c r="P254" s="14"/>
      <c r="Q254" s="41"/>
      <c r="R254" s="42"/>
      <c r="S254" s="43"/>
      <c r="T254" s="14"/>
      <c r="U254" s="14"/>
      <c r="V254" s="14"/>
      <c r="W254" s="41"/>
      <c r="X254" s="42"/>
      <c r="Y254" s="43"/>
      <c r="Z254" s="14"/>
      <c r="AA254" s="14"/>
      <c r="AB254" s="14"/>
      <c r="AC254" s="44"/>
      <c r="AD254" s="42"/>
      <c r="AE254" s="143"/>
    </row>
    <row r="255" spans="1:31" ht="15">
      <c r="A255" s="34">
        <f t="shared" si="4"/>
        <v>40461</v>
      </c>
      <c r="B255" s="41"/>
      <c r="C255" s="42"/>
      <c r="D255" s="43"/>
      <c r="E255" s="42"/>
      <c r="F255" s="42"/>
      <c r="G255" s="43"/>
      <c r="H255" s="14"/>
      <c r="I255" s="14"/>
      <c r="J255" s="14"/>
      <c r="K255" s="41"/>
      <c r="L255" s="42"/>
      <c r="M255" s="43"/>
      <c r="N255" s="14"/>
      <c r="O255" s="14"/>
      <c r="P255" s="14"/>
      <c r="Q255" s="41"/>
      <c r="R255" s="42"/>
      <c r="S255" s="43"/>
      <c r="T255" s="14"/>
      <c r="U255" s="14"/>
      <c r="V255" s="14"/>
      <c r="W255" s="41"/>
      <c r="X255" s="42"/>
      <c r="Y255" s="43"/>
      <c r="Z255" s="14"/>
      <c r="AA255" s="14"/>
      <c r="AB255" s="14"/>
      <c r="AC255" s="44"/>
      <c r="AD255" s="42"/>
      <c r="AE255" s="143"/>
    </row>
    <row r="256" spans="1:31" ht="15">
      <c r="A256" s="34">
        <f t="shared" si="4"/>
        <v>40462</v>
      </c>
      <c r="B256" s="41"/>
      <c r="C256" s="42"/>
      <c r="D256" s="43"/>
      <c r="E256" s="42"/>
      <c r="F256" s="42"/>
      <c r="G256" s="43"/>
      <c r="H256" s="14"/>
      <c r="I256" s="14"/>
      <c r="J256" s="14"/>
      <c r="K256" s="41"/>
      <c r="L256" s="42"/>
      <c r="M256" s="43"/>
      <c r="N256" s="14"/>
      <c r="O256" s="14"/>
      <c r="P256" s="14"/>
      <c r="Q256" s="41"/>
      <c r="R256" s="42"/>
      <c r="S256" s="43"/>
      <c r="T256" s="14"/>
      <c r="U256" s="14"/>
      <c r="V256" s="14"/>
      <c r="W256" s="41"/>
      <c r="X256" s="42"/>
      <c r="Y256" s="43"/>
      <c r="Z256" s="14"/>
      <c r="AA256" s="14"/>
      <c r="AB256" s="14"/>
      <c r="AC256" s="44"/>
      <c r="AD256" s="42"/>
      <c r="AE256" s="143"/>
    </row>
    <row r="257" spans="1:31" ht="15">
      <c r="A257" s="34">
        <f t="shared" si="4"/>
        <v>40463</v>
      </c>
      <c r="B257" s="41"/>
      <c r="C257" s="42"/>
      <c r="D257" s="43"/>
      <c r="E257" s="42"/>
      <c r="F257" s="42"/>
      <c r="G257" s="43"/>
      <c r="H257" s="14"/>
      <c r="I257" s="14"/>
      <c r="J257" s="14"/>
      <c r="K257" s="41"/>
      <c r="L257" s="42"/>
      <c r="M257" s="43"/>
      <c r="N257" s="14"/>
      <c r="O257" s="14"/>
      <c r="P257" s="14"/>
      <c r="Q257" s="41"/>
      <c r="R257" s="42"/>
      <c r="S257" s="43"/>
      <c r="T257" s="14"/>
      <c r="U257" s="14"/>
      <c r="V257" s="14"/>
      <c r="W257" s="41"/>
      <c r="X257" s="42"/>
      <c r="Y257" s="43"/>
      <c r="Z257" s="14"/>
      <c r="AA257" s="14"/>
      <c r="AB257" s="14"/>
      <c r="AC257" s="44"/>
      <c r="AD257" s="42"/>
      <c r="AE257" s="143"/>
    </row>
    <row r="258" spans="1:31" ht="15">
      <c r="A258" s="34">
        <f t="shared" si="4"/>
        <v>40464</v>
      </c>
      <c r="B258" s="41"/>
      <c r="C258" s="42"/>
      <c r="D258" s="43"/>
      <c r="E258" s="42"/>
      <c r="F258" s="42"/>
      <c r="G258" s="43"/>
      <c r="H258" s="14"/>
      <c r="I258" s="14"/>
      <c r="J258" s="14"/>
      <c r="K258" s="41"/>
      <c r="L258" s="42"/>
      <c r="M258" s="43"/>
      <c r="N258" s="14"/>
      <c r="O258" s="14"/>
      <c r="P258" s="14"/>
      <c r="Q258" s="41"/>
      <c r="R258" s="42"/>
      <c r="S258" s="43"/>
      <c r="T258" s="14"/>
      <c r="U258" s="14"/>
      <c r="V258" s="14"/>
      <c r="W258" s="41"/>
      <c r="X258" s="42"/>
      <c r="Y258" s="43"/>
      <c r="Z258" s="14"/>
      <c r="AA258" s="14"/>
      <c r="AB258" s="14"/>
      <c r="AC258" s="44"/>
      <c r="AD258" s="42"/>
      <c r="AE258" s="143"/>
    </row>
    <row r="259" spans="1:31" ht="15">
      <c r="A259" s="34">
        <f t="shared" si="4"/>
        <v>40465</v>
      </c>
      <c r="B259" s="41"/>
      <c r="C259" s="42"/>
      <c r="D259" s="43"/>
      <c r="E259" s="42"/>
      <c r="F259" s="42"/>
      <c r="G259" s="43"/>
      <c r="H259" s="14"/>
      <c r="I259" s="14"/>
      <c r="J259" s="14"/>
      <c r="K259" s="41"/>
      <c r="L259" s="42"/>
      <c r="M259" s="43"/>
      <c r="N259" s="14"/>
      <c r="O259" s="14"/>
      <c r="P259" s="14"/>
      <c r="Q259" s="41"/>
      <c r="R259" s="42"/>
      <c r="S259" s="43"/>
      <c r="T259" s="14"/>
      <c r="U259" s="14"/>
      <c r="V259" s="14"/>
      <c r="W259" s="41"/>
      <c r="X259" s="42"/>
      <c r="Y259" s="43"/>
      <c r="Z259" s="14"/>
      <c r="AA259" s="14"/>
      <c r="AB259" s="14"/>
      <c r="AC259" s="44"/>
      <c r="AD259" s="42"/>
      <c r="AE259" s="143"/>
    </row>
    <row r="260" spans="1:31" ht="15">
      <c r="A260" s="34">
        <f t="shared" si="4"/>
        <v>40466</v>
      </c>
      <c r="B260" s="41"/>
      <c r="C260" s="42"/>
      <c r="D260" s="43"/>
      <c r="E260" s="42"/>
      <c r="F260" s="42"/>
      <c r="G260" s="43"/>
      <c r="H260" s="14"/>
      <c r="I260" s="14"/>
      <c r="J260" s="14"/>
      <c r="K260" s="41"/>
      <c r="L260" s="42"/>
      <c r="M260" s="43"/>
      <c r="N260" s="14"/>
      <c r="O260" s="14"/>
      <c r="P260" s="14"/>
      <c r="Q260" s="41"/>
      <c r="R260" s="42"/>
      <c r="S260" s="43"/>
      <c r="T260" s="14"/>
      <c r="U260" s="14"/>
      <c r="V260" s="14"/>
      <c r="W260" s="41"/>
      <c r="X260" s="42"/>
      <c r="Y260" s="43"/>
      <c r="Z260" s="14"/>
      <c r="AA260" s="14"/>
      <c r="AB260" s="14"/>
      <c r="AC260" s="44"/>
      <c r="AD260" s="42"/>
      <c r="AE260" s="143"/>
    </row>
    <row r="261" spans="1:31" ht="15">
      <c r="A261" s="34">
        <f t="shared" si="4"/>
        <v>40467</v>
      </c>
      <c r="B261" s="41"/>
      <c r="C261" s="42"/>
      <c r="D261" s="43"/>
      <c r="E261" s="42"/>
      <c r="F261" s="42"/>
      <c r="G261" s="43"/>
      <c r="H261" s="14"/>
      <c r="I261" s="14"/>
      <c r="J261" s="14"/>
      <c r="K261" s="41"/>
      <c r="L261" s="42"/>
      <c r="M261" s="43"/>
      <c r="N261" s="14"/>
      <c r="O261" s="14"/>
      <c r="P261" s="14"/>
      <c r="Q261" s="41"/>
      <c r="R261" s="42"/>
      <c r="S261" s="43"/>
      <c r="T261" s="14"/>
      <c r="U261" s="14"/>
      <c r="V261" s="14"/>
      <c r="W261" s="41"/>
      <c r="X261" s="42"/>
      <c r="Y261" s="43"/>
      <c r="Z261" s="14"/>
      <c r="AA261" s="14"/>
      <c r="AB261" s="14"/>
      <c r="AC261" s="44"/>
      <c r="AD261" s="42"/>
      <c r="AE261" s="143"/>
    </row>
    <row r="262" spans="1:31" ht="15">
      <c r="A262" s="34">
        <f t="shared" si="4"/>
        <v>40468</v>
      </c>
      <c r="B262" s="41"/>
      <c r="C262" s="42"/>
      <c r="D262" s="43"/>
      <c r="E262" s="42"/>
      <c r="F262" s="42"/>
      <c r="G262" s="43"/>
      <c r="H262" s="14"/>
      <c r="I262" s="14"/>
      <c r="J262" s="14"/>
      <c r="K262" s="41"/>
      <c r="L262" s="42"/>
      <c r="M262" s="43"/>
      <c r="N262" s="14"/>
      <c r="O262" s="14"/>
      <c r="P262" s="14"/>
      <c r="Q262" s="41"/>
      <c r="R262" s="42"/>
      <c r="S262" s="43"/>
      <c r="T262" s="14"/>
      <c r="U262" s="14"/>
      <c r="V262" s="14"/>
      <c r="W262" s="41"/>
      <c r="X262" s="42"/>
      <c r="Y262" s="43"/>
      <c r="Z262" s="14"/>
      <c r="AA262" s="14"/>
      <c r="AB262" s="14"/>
      <c r="AC262" s="44"/>
      <c r="AD262" s="42"/>
      <c r="AE262" s="143"/>
    </row>
    <row r="263" spans="1:31" ht="15">
      <c r="A263" s="34">
        <f t="shared" si="4"/>
        <v>40469</v>
      </c>
      <c r="B263" s="41"/>
      <c r="C263" s="42"/>
      <c r="D263" s="43"/>
      <c r="E263" s="42"/>
      <c r="F263" s="42"/>
      <c r="G263" s="43"/>
      <c r="H263" s="14"/>
      <c r="I263" s="14"/>
      <c r="J263" s="14"/>
      <c r="K263" s="41"/>
      <c r="L263" s="42"/>
      <c r="M263" s="43"/>
      <c r="N263" s="14"/>
      <c r="O263" s="14"/>
      <c r="P263" s="14"/>
      <c r="Q263" s="41"/>
      <c r="R263" s="42"/>
      <c r="S263" s="43"/>
      <c r="T263" s="14"/>
      <c r="U263" s="14"/>
      <c r="V263" s="14"/>
      <c r="W263" s="41"/>
      <c r="X263" s="42"/>
      <c r="Y263" s="43"/>
      <c r="Z263" s="14"/>
      <c r="AA263" s="14"/>
      <c r="AB263" s="14"/>
      <c r="AC263" s="44"/>
      <c r="AD263" s="42"/>
      <c r="AE263" s="143"/>
    </row>
    <row r="264" spans="1:31" ht="15">
      <c r="A264" s="34">
        <f t="shared" si="4"/>
        <v>40470</v>
      </c>
      <c r="B264" s="41"/>
      <c r="C264" s="42"/>
      <c r="D264" s="43"/>
      <c r="E264" s="42"/>
      <c r="F264" s="42"/>
      <c r="G264" s="43"/>
      <c r="H264" s="14"/>
      <c r="I264" s="14"/>
      <c r="J264" s="14"/>
      <c r="K264" s="41"/>
      <c r="L264" s="42"/>
      <c r="M264" s="43"/>
      <c r="N264" s="14"/>
      <c r="O264" s="14"/>
      <c r="P264" s="14"/>
      <c r="Q264" s="41"/>
      <c r="R264" s="42"/>
      <c r="S264" s="43"/>
      <c r="T264" s="14"/>
      <c r="U264" s="14"/>
      <c r="V264" s="14"/>
      <c r="W264" s="41"/>
      <c r="X264" s="42"/>
      <c r="Y264" s="43"/>
      <c r="Z264" s="14"/>
      <c r="AA264" s="14"/>
      <c r="AB264" s="14"/>
      <c r="AC264" s="44"/>
      <c r="AD264" s="42"/>
      <c r="AE264" s="143"/>
    </row>
    <row r="265" spans="1:31" ht="15">
      <c r="A265" s="34">
        <f t="shared" si="4"/>
        <v>40471</v>
      </c>
      <c r="B265" s="41"/>
      <c r="C265" s="42"/>
      <c r="D265" s="43"/>
      <c r="E265" s="42"/>
      <c r="F265" s="42"/>
      <c r="G265" s="43"/>
      <c r="H265" s="14"/>
      <c r="I265" s="14"/>
      <c r="J265" s="14"/>
      <c r="K265" s="41"/>
      <c r="L265" s="42"/>
      <c r="M265" s="43"/>
      <c r="N265" s="14"/>
      <c r="O265" s="14"/>
      <c r="P265" s="14"/>
      <c r="Q265" s="41"/>
      <c r="R265" s="42"/>
      <c r="S265" s="43"/>
      <c r="T265" s="14"/>
      <c r="U265" s="14"/>
      <c r="V265" s="14"/>
      <c r="W265" s="41"/>
      <c r="X265" s="42"/>
      <c r="Y265" s="43"/>
      <c r="Z265" s="14"/>
      <c r="AA265" s="14"/>
      <c r="AB265" s="14"/>
      <c r="AC265" s="44"/>
      <c r="AD265" s="42"/>
      <c r="AE265" s="143"/>
    </row>
    <row r="266" spans="1:31" ht="15">
      <c r="A266" s="34">
        <f t="shared" si="4"/>
        <v>40472</v>
      </c>
      <c r="B266" s="41"/>
      <c r="C266" s="42"/>
      <c r="D266" s="43"/>
      <c r="E266" s="42"/>
      <c r="F266" s="42"/>
      <c r="G266" s="43"/>
      <c r="H266" s="14"/>
      <c r="I266" s="14"/>
      <c r="J266" s="14"/>
      <c r="K266" s="41"/>
      <c r="L266" s="42"/>
      <c r="M266" s="43"/>
      <c r="N266" s="14"/>
      <c r="O266" s="14"/>
      <c r="P266" s="14"/>
      <c r="Q266" s="41"/>
      <c r="R266" s="42"/>
      <c r="S266" s="43"/>
      <c r="T266" s="14"/>
      <c r="U266" s="14"/>
      <c r="V266" s="14"/>
      <c r="W266" s="41"/>
      <c r="X266" s="42"/>
      <c r="Y266" s="43"/>
      <c r="Z266" s="14"/>
      <c r="AA266" s="14"/>
      <c r="AB266" s="14"/>
      <c r="AC266" s="44"/>
      <c r="AD266" s="42"/>
      <c r="AE266" s="143"/>
    </row>
    <row r="267" spans="1:31" ht="15">
      <c r="A267" s="34">
        <f t="shared" si="4"/>
        <v>40473</v>
      </c>
      <c r="B267" s="41"/>
      <c r="C267" s="42"/>
      <c r="D267" s="43"/>
      <c r="E267" s="42"/>
      <c r="F267" s="42"/>
      <c r="G267" s="43"/>
      <c r="H267" s="14"/>
      <c r="I267" s="14"/>
      <c r="J267" s="14"/>
      <c r="K267" s="41"/>
      <c r="L267" s="42"/>
      <c r="M267" s="43"/>
      <c r="N267" s="14"/>
      <c r="O267" s="14"/>
      <c r="P267" s="14"/>
      <c r="Q267" s="41"/>
      <c r="R267" s="42"/>
      <c r="S267" s="43"/>
      <c r="T267" s="14"/>
      <c r="U267" s="14"/>
      <c r="V267" s="14"/>
      <c r="W267" s="41"/>
      <c r="X267" s="42"/>
      <c r="Y267" s="43"/>
      <c r="Z267" s="14"/>
      <c r="AA267" s="14"/>
      <c r="AB267" s="14"/>
      <c r="AC267" s="44"/>
      <c r="AD267" s="42"/>
      <c r="AE267" s="143"/>
    </row>
    <row r="268" spans="1:31" ht="15">
      <c r="A268" s="34">
        <f t="shared" si="4"/>
        <v>40474</v>
      </c>
      <c r="B268" s="41"/>
      <c r="C268" s="42"/>
      <c r="D268" s="43"/>
      <c r="E268" s="42"/>
      <c r="F268" s="42"/>
      <c r="G268" s="43"/>
      <c r="H268" s="14"/>
      <c r="I268" s="14"/>
      <c r="J268" s="14"/>
      <c r="K268" s="41"/>
      <c r="L268" s="42"/>
      <c r="M268" s="43"/>
      <c r="N268" s="14"/>
      <c r="O268" s="14"/>
      <c r="P268" s="14"/>
      <c r="Q268" s="41"/>
      <c r="R268" s="42"/>
      <c r="S268" s="43"/>
      <c r="T268" s="14"/>
      <c r="U268" s="14"/>
      <c r="V268" s="14"/>
      <c r="W268" s="41"/>
      <c r="X268" s="42"/>
      <c r="Y268" s="43"/>
      <c r="Z268" s="14"/>
      <c r="AA268" s="14"/>
      <c r="AB268" s="14"/>
      <c r="AC268" s="44"/>
      <c r="AD268" s="42"/>
      <c r="AE268" s="143"/>
    </row>
    <row r="269" spans="1:31" ht="15">
      <c r="A269" s="34">
        <f t="shared" si="4"/>
        <v>40475</v>
      </c>
      <c r="B269" s="41"/>
      <c r="C269" s="42"/>
      <c r="D269" s="43"/>
      <c r="E269" s="42"/>
      <c r="F269" s="42"/>
      <c r="G269" s="43"/>
      <c r="H269" s="14"/>
      <c r="I269" s="14"/>
      <c r="J269" s="14"/>
      <c r="K269" s="41"/>
      <c r="L269" s="42"/>
      <c r="M269" s="43"/>
      <c r="N269" s="14"/>
      <c r="O269" s="14"/>
      <c r="P269" s="14"/>
      <c r="Q269" s="41"/>
      <c r="R269" s="42"/>
      <c r="S269" s="43"/>
      <c r="T269" s="14"/>
      <c r="U269" s="14"/>
      <c r="V269" s="14"/>
      <c r="W269" s="41"/>
      <c r="X269" s="42"/>
      <c r="Y269" s="43"/>
      <c r="Z269" s="14"/>
      <c r="AA269" s="14"/>
      <c r="AB269" s="14"/>
      <c r="AC269" s="44"/>
      <c r="AD269" s="42"/>
      <c r="AE269" s="143"/>
    </row>
    <row r="270" spans="1:31" ht="15">
      <c r="A270" s="34">
        <f t="shared" si="4"/>
        <v>40476</v>
      </c>
      <c r="B270" s="41"/>
      <c r="C270" s="42"/>
      <c r="D270" s="43"/>
      <c r="E270" s="42"/>
      <c r="F270" s="42"/>
      <c r="G270" s="43"/>
      <c r="H270" s="14"/>
      <c r="I270" s="14"/>
      <c r="J270" s="14"/>
      <c r="K270" s="41"/>
      <c r="L270" s="42"/>
      <c r="M270" s="43"/>
      <c r="N270" s="14"/>
      <c r="O270" s="14"/>
      <c r="P270" s="14"/>
      <c r="Q270" s="41"/>
      <c r="R270" s="42"/>
      <c r="S270" s="43"/>
      <c r="T270" s="14"/>
      <c r="U270" s="14"/>
      <c r="V270" s="14"/>
      <c r="W270" s="41"/>
      <c r="X270" s="42"/>
      <c r="Y270" s="43"/>
      <c r="Z270" s="14"/>
      <c r="AA270" s="14"/>
      <c r="AB270" s="14"/>
      <c r="AC270" s="44"/>
      <c r="AD270" s="42"/>
      <c r="AE270" s="143"/>
    </row>
    <row r="271" spans="1:31" ht="15">
      <c r="A271" s="34">
        <f t="shared" si="4"/>
        <v>40477</v>
      </c>
      <c r="B271" s="41"/>
      <c r="C271" s="42"/>
      <c r="D271" s="43"/>
      <c r="E271" s="42"/>
      <c r="F271" s="42"/>
      <c r="G271" s="43"/>
      <c r="H271" s="14"/>
      <c r="I271" s="14"/>
      <c r="J271" s="14"/>
      <c r="K271" s="41"/>
      <c r="L271" s="42"/>
      <c r="M271" s="43"/>
      <c r="N271" s="14"/>
      <c r="O271" s="14"/>
      <c r="P271" s="14"/>
      <c r="Q271" s="41"/>
      <c r="R271" s="42"/>
      <c r="S271" s="43"/>
      <c r="T271" s="14"/>
      <c r="U271" s="14"/>
      <c r="V271" s="14"/>
      <c r="W271" s="41"/>
      <c r="X271" s="42"/>
      <c r="Y271" s="43"/>
      <c r="Z271" s="14"/>
      <c r="AA271" s="14"/>
      <c r="AB271" s="14"/>
      <c r="AC271" s="44"/>
      <c r="AD271" s="42"/>
      <c r="AE271" s="143"/>
    </row>
    <row r="272" spans="1:31" ht="15">
      <c r="A272" s="34">
        <f t="shared" si="4"/>
        <v>40478</v>
      </c>
      <c r="B272" s="41"/>
      <c r="C272" s="42"/>
      <c r="D272" s="43"/>
      <c r="E272" s="42"/>
      <c r="F272" s="42"/>
      <c r="G272" s="43"/>
      <c r="H272" s="14"/>
      <c r="I272" s="14"/>
      <c r="J272" s="14"/>
      <c r="K272" s="41"/>
      <c r="L272" s="42"/>
      <c r="M272" s="43"/>
      <c r="N272" s="14"/>
      <c r="O272" s="14"/>
      <c r="P272" s="14"/>
      <c r="Q272" s="41"/>
      <c r="R272" s="42"/>
      <c r="S272" s="43"/>
      <c r="T272" s="14"/>
      <c r="U272" s="14"/>
      <c r="V272" s="14"/>
      <c r="W272" s="41"/>
      <c r="X272" s="42"/>
      <c r="Y272" s="43"/>
      <c r="Z272" s="14"/>
      <c r="AA272" s="14"/>
      <c r="AB272" s="14"/>
      <c r="AC272" s="44"/>
      <c r="AD272" s="42"/>
      <c r="AE272" s="143"/>
    </row>
    <row r="273" spans="1:31" ht="15">
      <c r="A273" s="34">
        <f t="shared" si="4"/>
        <v>40479</v>
      </c>
      <c r="B273" s="41"/>
      <c r="C273" s="42"/>
      <c r="D273" s="43"/>
      <c r="E273" s="42"/>
      <c r="F273" s="42"/>
      <c r="G273" s="43"/>
      <c r="H273" s="14"/>
      <c r="I273" s="14"/>
      <c r="J273" s="14"/>
      <c r="K273" s="41"/>
      <c r="L273" s="42"/>
      <c r="M273" s="43"/>
      <c r="N273" s="14"/>
      <c r="O273" s="14"/>
      <c r="P273" s="14"/>
      <c r="Q273" s="41"/>
      <c r="R273" s="42"/>
      <c r="S273" s="43"/>
      <c r="T273" s="14"/>
      <c r="U273" s="14"/>
      <c r="V273" s="14"/>
      <c r="W273" s="41"/>
      <c r="X273" s="42"/>
      <c r="Y273" s="43"/>
      <c r="Z273" s="14"/>
      <c r="AA273" s="14"/>
      <c r="AB273" s="14"/>
      <c r="AC273" s="44"/>
      <c r="AD273" s="42"/>
      <c r="AE273" s="143"/>
    </row>
    <row r="274" spans="1:31" ht="15">
      <c r="A274" s="34">
        <f t="shared" si="4"/>
        <v>40480</v>
      </c>
      <c r="B274" s="41"/>
      <c r="C274" s="42"/>
      <c r="D274" s="43"/>
      <c r="E274" s="42"/>
      <c r="F274" s="42"/>
      <c r="G274" s="43"/>
      <c r="H274" s="14"/>
      <c r="I274" s="14"/>
      <c r="J274" s="14"/>
      <c r="K274" s="41"/>
      <c r="L274" s="42"/>
      <c r="M274" s="43"/>
      <c r="N274" s="14"/>
      <c r="O274" s="14"/>
      <c r="P274" s="14"/>
      <c r="Q274" s="41"/>
      <c r="R274" s="42"/>
      <c r="S274" s="43"/>
      <c r="T274" s="14"/>
      <c r="U274" s="14"/>
      <c r="V274" s="14"/>
      <c r="W274" s="41"/>
      <c r="X274" s="42"/>
      <c r="Y274" s="43"/>
      <c r="Z274" s="14"/>
      <c r="AA274" s="14"/>
      <c r="AB274" s="14"/>
      <c r="AC274" s="44"/>
      <c r="AD274" s="42"/>
      <c r="AE274" s="143"/>
    </row>
    <row r="275" spans="1:31" ht="15">
      <c r="A275" s="34">
        <f t="shared" si="4"/>
        <v>40481</v>
      </c>
      <c r="B275" s="41"/>
      <c r="C275" s="42"/>
      <c r="D275" s="43"/>
      <c r="E275" s="42"/>
      <c r="F275" s="42"/>
      <c r="G275" s="43"/>
      <c r="H275" s="14"/>
      <c r="I275" s="14"/>
      <c r="J275" s="14"/>
      <c r="K275" s="41"/>
      <c r="L275" s="42"/>
      <c r="M275" s="43"/>
      <c r="N275" s="14"/>
      <c r="O275" s="14"/>
      <c r="P275" s="14"/>
      <c r="Q275" s="41"/>
      <c r="R275" s="42"/>
      <c r="S275" s="43"/>
      <c r="T275" s="14"/>
      <c r="U275" s="14"/>
      <c r="V275" s="14"/>
      <c r="W275" s="41"/>
      <c r="X275" s="42"/>
      <c r="Y275" s="43"/>
      <c r="Z275" s="14"/>
      <c r="AA275" s="14"/>
      <c r="AB275" s="14"/>
      <c r="AC275" s="44"/>
      <c r="AD275" s="42"/>
      <c r="AE275" s="143"/>
    </row>
    <row r="276" spans="1:31" ht="15">
      <c r="A276" s="34">
        <f t="shared" si="4"/>
        <v>40482</v>
      </c>
      <c r="B276" s="41"/>
      <c r="C276" s="42"/>
      <c r="D276" s="43"/>
      <c r="E276" s="42"/>
      <c r="F276" s="42"/>
      <c r="G276" s="43"/>
      <c r="H276" s="14"/>
      <c r="I276" s="14"/>
      <c r="J276" s="14"/>
      <c r="K276" s="41"/>
      <c r="L276" s="42"/>
      <c r="M276" s="43"/>
      <c r="N276" s="14"/>
      <c r="O276" s="14"/>
      <c r="P276" s="14"/>
      <c r="Q276" s="41"/>
      <c r="R276" s="42"/>
      <c r="S276" s="43"/>
      <c r="T276" s="14"/>
      <c r="U276" s="14"/>
      <c r="V276" s="14"/>
      <c r="W276" s="41"/>
      <c r="X276" s="42"/>
      <c r="Y276" s="43"/>
      <c r="Z276" s="14"/>
      <c r="AA276" s="14"/>
      <c r="AB276" s="14"/>
      <c r="AC276" s="44"/>
      <c r="AD276" s="42"/>
      <c r="AE276" s="143"/>
    </row>
    <row r="277" spans="1:31" ht="15">
      <c r="A277" s="34">
        <f t="shared" si="4"/>
        <v>40483</v>
      </c>
      <c r="B277" s="41"/>
      <c r="C277" s="42"/>
      <c r="D277" s="43"/>
      <c r="E277" s="42"/>
      <c r="F277" s="42"/>
      <c r="G277" s="43"/>
      <c r="H277" s="14"/>
      <c r="I277" s="14"/>
      <c r="J277" s="14"/>
      <c r="K277" s="41"/>
      <c r="L277" s="42"/>
      <c r="M277" s="43"/>
      <c r="N277" s="14"/>
      <c r="O277" s="14"/>
      <c r="P277" s="14"/>
      <c r="Q277" s="41"/>
      <c r="R277" s="42"/>
      <c r="S277" s="43"/>
      <c r="T277" s="14"/>
      <c r="U277" s="14"/>
      <c r="V277" s="14"/>
      <c r="W277" s="41"/>
      <c r="X277" s="42"/>
      <c r="Y277" s="43"/>
      <c r="Z277" s="14"/>
      <c r="AA277" s="14"/>
      <c r="AB277" s="14"/>
      <c r="AC277" s="44"/>
      <c r="AD277" s="42"/>
      <c r="AE277" s="143"/>
    </row>
    <row r="278" spans="1:31" ht="15">
      <c r="A278" s="34">
        <f t="shared" si="4"/>
        <v>40484</v>
      </c>
      <c r="B278" s="41"/>
      <c r="C278" s="42"/>
      <c r="D278" s="43"/>
      <c r="E278" s="42"/>
      <c r="F278" s="42"/>
      <c r="G278" s="43"/>
      <c r="H278" s="14"/>
      <c r="I278" s="14"/>
      <c r="J278" s="14"/>
      <c r="K278" s="41"/>
      <c r="L278" s="42"/>
      <c r="M278" s="43"/>
      <c r="N278" s="14"/>
      <c r="O278" s="14"/>
      <c r="P278" s="14"/>
      <c r="Q278" s="41"/>
      <c r="R278" s="42"/>
      <c r="S278" s="43"/>
      <c r="T278" s="14"/>
      <c r="U278" s="14"/>
      <c r="V278" s="14"/>
      <c r="W278" s="41"/>
      <c r="X278" s="42"/>
      <c r="Y278" s="43"/>
      <c r="Z278" s="14"/>
      <c r="AA278" s="14"/>
      <c r="AB278" s="14"/>
      <c r="AC278" s="44"/>
      <c r="AD278" s="42"/>
      <c r="AE278" s="143"/>
    </row>
    <row r="279" spans="1:31" ht="15">
      <c r="A279" s="34">
        <f t="shared" si="4"/>
        <v>40485</v>
      </c>
      <c r="B279" s="41"/>
      <c r="C279" s="42"/>
      <c r="D279" s="43"/>
      <c r="E279" s="42"/>
      <c r="F279" s="42"/>
      <c r="G279" s="43"/>
      <c r="H279" s="14"/>
      <c r="I279" s="14"/>
      <c r="J279" s="14"/>
      <c r="K279" s="41"/>
      <c r="L279" s="42"/>
      <c r="M279" s="43"/>
      <c r="N279" s="14"/>
      <c r="O279" s="14"/>
      <c r="P279" s="14"/>
      <c r="Q279" s="41"/>
      <c r="R279" s="42"/>
      <c r="S279" s="43"/>
      <c r="T279" s="14"/>
      <c r="U279" s="14"/>
      <c r="V279" s="14"/>
      <c r="W279" s="41"/>
      <c r="X279" s="42"/>
      <c r="Y279" s="43"/>
      <c r="Z279" s="14"/>
      <c r="AA279" s="14"/>
      <c r="AB279" s="14"/>
      <c r="AC279" s="44"/>
      <c r="AD279" s="42"/>
      <c r="AE279" s="143"/>
    </row>
    <row r="280" spans="1:31" ht="15">
      <c r="A280" s="34">
        <f t="shared" si="4"/>
        <v>40486</v>
      </c>
      <c r="B280" s="41"/>
      <c r="C280" s="42"/>
      <c r="D280" s="43"/>
      <c r="E280" s="42"/>
      <c r="F280" s="42"/>
      <c r="G280" s="43"/>
      <c r="H280" s="14"/>
      <c r="I280" s="14"/>
      <c r="J280" s="14"/>
      <c r="K280" s="41"/>
      <c r="L280" s="42"/>
      <c r="M280" s="43"/>
      <c r="N280" s="14"/>
      <c r="O280" s="14"/>
      <c r="P280" s="14"/>
      <c r="Q280" s="41"/>
      <c r="R280" s="42"/>
      <c r="S280" s="43"/>
      <c r="T280" s="14"/>
      <c r="U280" s="14"/>
      <c r="V280" s="14"/>
      <c r="W280" s="41"/>
      <c r="X280" s="42"/>
      <c r="Y280" s="43"/>
      <c r="Z280" s="14"/>
      <c r="AA280" s="14"/>
      <c r="AB280" s="14"/>
      <c r="AC280" s="44"/>
      <c r="AD280" s="42"/>
      <c r="AE280" s="143"/>
    </row>
    <row r="281" spans="1:31" ht="15">
      <c r="A281" s="34">
        <f t="shared" si="4"/>
        <v>40487</v>
      </c>
      <c r="B281" s="41"/>
      <c r="C281" s="42"/>
      <c r="D281" s="43"/>
      <c r="E281" s="42"/>
      <c r="F281" s="42"/>
      <c r="G281" s="43"/>
      <c r="H281" s="14"/>
      <c r="I281" s="14"/>
      <c r="J281" s="14"/>
      <c r="K281" s="41"/>
      <c r="L281" s="42"/>
      <c r="M281" s="43"/>
      <c r="N281" s="14"/>
      <c r="O281" s="14"/>
      <c r="P281" s="14"/>
      <c r="Q281" s="41"/>
      <c r="R281" s="42"/>
      <c r="S281" s="43"/>
      <c r="T281" s="14"/>
      <c r="U281" s="14"/>
      <c r="V281" s="14"/>
      <c r="W281" s="41"/>
      <c r="X281" s="42"/>
      <c r="Y281" s="43"/>
      <c r="Z281" s="14"/>
      <c r="AA281" s="14"/>
      <c r="AB281" s="14"/>
      <c r="AC281" s="44"/>
      <c r="AD281" s="42"/>
      <c r="AE281" s="143"/>
    </row>
    <row r="282" spans="1:31" ht="15">
      <c r="A282" s="34">
        <f t="shared" si="4"/>
        <v>40488</v>
      </c>
      <c r="B282" s="41"/>
      <c r="C282" s="42"/>
      <c r="D282" s="43"/>
      <c r="E282" s="42"/>
      <c r="F282" s="42"/>
      <c r="G282" s="43"/>
      <c r="H282" s="14"/>
      <c r="I282" s="14"/>
      <c r="J282" s="14"/>
      <c r="K282" s="41"/>
      <c r="L282" s="42"/>
      <c r="M282" s="43"/>
      <c r="N282" s="14"/>
      <c r="O282" s="14"/>
      <c r="P282" s="14"/>
      <c r="Q282" s="41"/>
      <c r="R282" s="42"/>
      <c r="S282" s="43"/>
      <c r="T282" s="14"/>
      <c r="U282" s="14"/>
      <c r="V282" s="14"/>
      <c r="W282" s="41"/>
      <c r="X282" s="42"/>
      <c r="Y282" s="43"/>
      <c r="Z282" s="14"/>
      <c r="AA282" s="14"/>
      <c r="AB282" s="14"/>
      <c r="AC282" s="44"/>
      <c r="AD282" s="42"/>
      <c r="AE282" s="143"/>
    </row>
    <row r="283" spans="1:31" ht="15">
      <c r="A283" s="34">
        <f t="shared" si="4"/>
        <v>40489</v>
      </c>
      <c r="B283" s="41"/>
      <c r="C283" s="42"/>
      <c r="D283" s="43"/>
      <c r="E283" s="42"/>
      <c r="F283" s="42"/>
      <c r="G283" s="43"/>
      <c r="H283" s="14"/>
      <c r="I283" s="14"/>
      <c r="J283" s="14"/>
      <c r="K283" s="41"/>
      <c r="L283" s="42"/>
      <c r="M283" s="43"/>
      <c r="N283" s="14"/>
      <c r="O283" s="14"/>
      <c r="P283" s="14"/>
      <c r="Q283" s="41"/>
      <c r="R283" s="42"/>
      <c r="S283" s="43"/>
      <c r="T283" s="14"/>
      <c r="U283" s="14"/>
      <c r="V283" s="14"/>
      <c r="W283" s="41"/>
      <c r="X283" s="42"/>
      <c r="Y283" s="43"/>
      <c r="Z283" s="14"/>
      <c r="AA283" s="14"/>
      <c r="AB283" s="14"/>
      <c r="AC283" s="44"/>
      <c r="AD283" s="42"/>
      <c r="AE283" s="143"/>
    </row>
    <row r="284" spans="1:31" ht="15">
      <c r="A284" s="34">
        <f t="shared" si="4"/>
        <v>40490</v>
      </c>
      <c r="B284" s="41"/>
      <c r="C284" s="42"/>
      <c r="D284" s="43"/>
      <c r="E284" s="42"/>
      <c r="F284" s="42"/>
      <c r="G284" s="43"/>
      <c r="H284" s="14"/>
      <c r="I284" s="14"/>
      <c r="J284" s="14"/>
      <c r="K284" s="41"/>
      <c r="L284" s="42"/>
      <c r="M284" s="43"/>
      <c r="N284" s="14"/>
      <c r="O284" s="14"/>
      <c r="P284" s="14"/>
      <c r="Q284" s="41"/>
      <c r="R284" s="42"/>
      <c r="S284" s="43"/>
      <c r="T284" s="14"/>
      <c r="U284" s="14"/>
      <c r="V284" s="14"/>
      <c r="W284" s="41"/>
      <c r="X284" s="42"/>
      <c r="Y284" s="43"/>
      <c r="Z284" s="14"/>
      <c r="AA284" s="14"/>
      <c r="AB284" s="14"/>
      <c r="AC284" s="44"/>
      <c r="AD284" s="42"/>
      <c r="AE284" s="143"/>
    </row>
    <row r="285" spans="1:31" ht="15">
      <c r="A285" s="34">
        <f t="shared" si="4"/>
        <v>40491</v>
      </c>
      <c r="B285" s="41"/>
      <c r="C285" s="42"/>
      <c r="D285" s="43"/>
      <c r="E285" s="42"/>
      <c r="F285" s="42"/>
      <c r="G285" s="43"/>
      <c r="H285" s="14"/>
      <c r="I285" s="14"/>
      <c r="J285" s="14"/>
      <c r="K285" s="41"/>
      <c r="L285" s="42"/>
      <c r="M285" s="43"/>
      <c r="N285" s="14"/>
      <c r="O285" s="14"/>
      <c r="P285" s="14"/>
      <c r="Q285" s="41"/>
      <c r="R285" s="42"/>
      <c r="S285" s="43"/>
      <c r="T285" s="14"/>
      <c r="U285" s="14"/>
      <c r="V285" s="14"/>
      <c r="W285" s="41"/>
      <c r="X285" s="42"/>
      <c r="Y285" s="43"/>
      <c r="Z285" s="14"/>
      <c r="AA285" s="14"/>
      <c r="AB285" s="14"/>
      <c r="AC285" s="44"/>
      <c r="AD285" s="42"/>
      <c r="AE285" s="143"/>
    </row>
    <row r="286" spans="1:31" ht="15">
      <c r="A286" s="34">
        <f t="shared" si="4"/>
        <v>40492</v>
      </c>
      <c r="B286" s="41"/>
      <c r="C286" s="42"/>
      <c r="D286" s="43"/>
      <c r="E286" s="42"/>
      <c r="F286" s="42"/>
      <c r="G286" s="43"/>
      <c r="H286" s="14"/>
      <c r="I286" s="14"/>
      <c r="J286" s="14"/>
      <c r="K286" s="41"/>
      <c r="L286" s="42"/>
      <c r="M286" s="43"/>
      <c r="N286" s="14"/>
      <c r="O286" s="14"/>
      <c r="P286" s="14"/>
      <c r="Q286" s="41"/>
      <c r="R286" s="42"/>
      <c r="S286" s="43"/>
      <c r="T286" s="14"/>
      <c r="U286" s="14"/>
      <c r="V286" s="14"/>
      <c r="W286" s="41"/>
      <c r="X286" s="42"/>
      <c r="Y286" s="43"/>
      <c r="Z286" s="14"/>
      <c r="AA286" s="14"/>
      <c r="AB286" s="14"/>
      <c r="AC286" s="44"/>
      <c r="AD286" s="42"/>
      <c r="AE286" s="143"/>
    </row>
    <row r="287" spans="1:31" ht="15">
      <c r="A287" s="34">
        <f t="shared" si="4"/>
        <v>40493</v>
      </c>
      <c r="B287" s="41"/>
      <c r="C287" s="42"/>
      <c r="D287" s="43"/>
      <c r="E287" s="42"/>
      <c r="F287" s="42"/>
      <c r="G287" s="43"/>
      <c r="H287" s="14"/>
      <c r="I287" s="14"/>
      <c r="J287" s="14"/>
      <c r="K287" s="41"/>
      <c r="L287" s="42"/>
      <c r="M287" s="43"/>
      <c r="N287" s="14"/>
      <c r="O287" s="14"/>
      <c r="P287" s="14"/>
      <c r="Q287" s="41"/>
      <c r="R287" s="42"/>
      <c r="S287" s="43"/>
      <c r="T287" s="14"/>
      <c r="U287" s="14"/>
      <c r="V287" s="14"/>
      <c r="W287" s="41"/>
      <c r="X287" s="42"/>
      <c r="Y287" s="43"/>
      <c r="Z287" s="14"/>
      <c r="AA287" s="14"/>
      <c r="AB287" s="14"/>
      <c r="AC287" s="44"/>
      <c r="AD287" s="42"/>
      <c r="AE287" s="143"/>
    </row>
    <row r="288" spans="1:31" ht="15">
      <c r="A288" s="34">
        <f t="shared" si="4"/>
        <v>40494</v>
      </c>
      <c r="B288" s="41"/>
      <c r="C288" s="42"/>
      <c r="D288" s="43"/>
      <c r="E288" s="42"/>
      <c r="F288" s="42"/>
      <c r="G288" s="43"/>
      <c r="H288" s="14"/>
      <c r="I288" s="14"/>
      <c r="J288" s="14"/>
      <c r="K288" s="41"/>
      <c r="L288" s="42"/>
      <c r="M288" s="43"/>
      <c r="N288" s="14"/>
      <c r="O288" s="14"/>
      <c r="P288" s="14"/>
      <c r="Q288" s="41"/>
      <c r="R288" s="42"/>
      <c r="S288" s="43"/>
      <c r="T288" s="14"/>
      <c r="U288" s="14"/>
      <c r="V288" s="14"/>
      <c r="W288" s="41"/>
      <c r="X288" s="42"/>
      <c r="Y288" s="43"/>
      <c r="Z288" s="14"/>
      <c r="AA288" s="14"/>
      <c r="AB288" s="14"/>
      <c r="AC288" s="44"/>
      <c r="AD288" s="42"/>
      <c r="AE288" s="143"/>
    </row>
    <row r="289" spans="1:31" ht="15">
      <c r="A289" s="34">
        <f t="shared" si="4"/>
        <v>40495</v>
      </c>
      <c r="B289" s="41"/>
      <c r="C289" s="42"/>
      <c r="D289" s="43"/>
      <c r="E289" s="42"/>
      <c r="F289" s="42"/>
      <c r="G289" s="43"/>
      <c r="H289" s="14"/>
      <c r="I289" s="14"/>
      <c r="J289" s="14"/>
      <c r="K289" s="41"/>
      <c r="L289" s="42"/>
      <c r="M289" s="43"/>
      <c r="N289" s="14"/>
      <c r="O289" s="14"/>
      <c r="P289" s="14"/>
      <c r="Q289" s="41"/>
      <c r="R289" s="42"/>
      <c r="S289" s="43"/>
      <c r="T289" s="14"/>
      <c r="U289" s="14"/>
      <c r="V289" s="14"/>
      <c r="W289" s="41"/>
      <c r="X289" s="42"/>
      <c r="Y289" s="43"/>
      <c r="Z289" s="14"/>
      <c r="AA289" s="14"/>
      <c r="AB289" s="14"/>
      <c r="AC289" s="44"/>
      <c r="AD289" s="42"/>
      <c r="AE289" s="143"/>
    </row>
    <row r="290" spans="1:31" ht="15">
      <c r="A290" s="34">
        <f t="shared" si="4"/>
        <v>40496</v>
      </c>
      <c r="B290" s="41"/>
      <c r="C290" s="42"/>
      <c r="D290" s="43"/>
      <c r="E290" s="42"/>
      <c r="F290" s="42"/>
      <c r="G290" s="43"/>
      <c r="H290" s="14"/>
      <c r="I290" s="14"/>
      <c r="J290" s="14"/>
      <c r="K290" s="41"/>
      <c r="L290" s="42"/>
      <c r="M290" s="43"/>
      <c r="N290" s="14"/>
      <c r="O290" s="14"/>
      <c r="P290" s="14"/>
      <c r="Q290" s="41"/>
      <c r="R290" s="42"/>
      <c r="S290" s="43"/>
      <c r="T290" s="14"/>
      <c r="U290" s="14"/>
      <c r="V290" s="14"/>
      <c r="W290" s="41"/>
      <c r="X290" s="42"/>
      <c r="Y290" s="43"/>
      <c r="Z290" s="14"/>
      <c r="AA290" s="14"/>
      <c r="AB290" s="14"/>
      <c r="AC290" s="44"/>
      <c r="AD290" s="42"/>
      <c r="AE290" s="143"/>
    </row>
    <row r="291" spans="1:31" ht="15">
      <c r="A291" s="34">
        <f t="shared" si="4"/>
        <v>40497</v>
      </c>
      <c r="B291" s="41"/>
      <c r="C291" s="42"/>
      <c r="D291" s="43"/>
      <c r="E291" s="42"/>
      <c r="F291" s="42"/>
      <c r="G291" s="43"/>
      <c r="H291" s="14"/>
      <c r="I291" s="14"/>
      <c r="J291" s="14"/>
      <c r="K291" s="41"/>
      <c r="L291" s="42"/>
      <c r="M291" s="43"/>
      <c r="N291" s="14"/>
      <c r="O291" s="14"/>
      <c r="P291" s="14"/>
      <c r="Q291" s="41"/>
      <c r="R291" s="42"/>
      <c r="S291" s="43"/>
      <c r="T291" s="14"/>
      <c r="U291" s="14"/>
      <c r="V291" s="14"/>
      <c r="W291" s="41"/>
      <c r="X291" s="42"/>
      <c r="Y291" s="43"/>
      <c r="Z291" s="14"/>
      <c r="AA291" s="14"/>
      <c r="AB291" s="14"/>
      <c r="AC291" s="44"/>
      <c r="AD291" s="42"/>
      <c r="AE291" s="143"/>
    </row>
    <row r="292" spans="1:31" ht="15">
      <c r="A292" s="34">
        <f aca="true" t="shared" si="5" ref="A292:A355">A291+1</f>
        <v>40498</v>
      </c>
      <c r="B292" s="41"/>
      <c r="C292" s="42"/>
      <c r="D292" s="43"/>
      <c r="E292" s="42"/>
      <c r="F292" s="42"/>
      <c r="G292" s="43"/>
      <c r="H292" s="14"/>
      <c r="I292" s="14"/>
      <c r="J292" s="14"/>
      <c r="K292" s="41"/>
      <c r="L292" s="42"/>
      <c r="M292" s="43"/>
      <c r="N292" s="14"/>
      <c r="O292" s="14"/>
      <c r="P292" s="14"/>
      <c r="Q292" s="41"/>
      <c r="R292" s="42"/>
      <c r="S292" s="43"/>
      <c r="T292" s="14"/>
      <c r="U292" s="14"/>
      <c r="V292" s="14"/>
      <c r="W292" s="41"/>
      <c r="X292" s="42"/>
      <c r="Y292" s="43"/>
      <c r="Z292" s="14"/>
      <c r="AA292" s="14"/>
      <c r="AB292" s="14"/>
      <c r="AC292" s="44"/>
      <c r="AD292" s="42"/>
      <c r="AE292" s="143"/>
    </row>
    <row r="293" spans="1:31" ht="15">
      <c r="A293" s="34">
        <f t="shared" si="5"/>
        <v>40499</v>
      </c>
      <c r="B293" s="41"/>
      <c r="C293" s="42"/>
      <c r="D293" s="43"/>
      <c r="E293" s="42"/>
      <c r="F293" s="42"/>
      <c r="G293" s="43"/>
      <c r="H293" s="14"/>
      <c r="I293" s="14"/>
      <c r="J293" s="14"/>
      <c r="K293" s="41"/>
      <c r="L293" s="42"/>
      <c r="M293" s="43"/>
      <c r="N293" s="14"/>
      <c r="O293" s="14"/>
      <c r="P293" s="14"/>
      <c r="Q293" s="41"/>
      <c r="R293" s="42"/>
      <c r="S293" s="43"/>
      <c r="T293" s="14"/>
      <c r="U293" s="14"/>
      <c r="V293" s="14"/>
      <c r="W293" s="41"/>
      <c r="X293" s="42"/>
      <c r="Y293" s="43"/>
      <c r="Z293" s="14"/>
      <c r="AA293" s="14"/>
      <c r="AB293" s="14"/>
      <c r="AC293" s="44"/>
      <c r="AD293" s="42"/>
      <c r="AE293" s="143"/>
    </row>
    <row r="294" spans="1:31" ht="15">
      <c r="A294" s="34">
        <f t="shared" si="5"/>
        <v>40500</v>
      </c>
      <c r="B294" s="41"/>
      <c r="C294" s="42"/>
      <c r="D294" s="43"/>
      <c r="E294" s="42"/>
      <c r="F294" s="42"/>
      <c r="G294" s="43"/>
      <c r="H294" s="14"/>
      <c r="I294" s="14"/>
      <c r="J294" s="14"/>
      <c r="K294" s="41"/>
      <c r="L294" s="42"/>
      <c r="M294" s="43"/>
      <c r="N294" s="14"/>
      <c r="O294" s="14"/>
      <c r="P294" s="14"/>
      <c r="Q294" s="41"/>
      <c r="R294" s="42"/>
      <c r="S294" s="43"/>
      <c r="T294" s="14"/>
      <c r="U294" s="14"/>
      <c r="V294" s="14"/>
      <c r="W294" s="41"/>
      <c r="X294" s="42"/>
      <c r="Y294" s="43"/>
      <c r="Z294" s="14"/>
      <c r="AA294" s="14"/>
      <c r="AB294" s="14"/>
      <c r="AC294" s="44"/>
      <c r="AD294" s="42"/>
      <c r="AE294" s="143"/>
    </row>
    <row r="295" spans="1:31" ht="15">
      <c r="A295" s="34">
        <f t="shared" si="5"/>
        <v>40501</v>
      </c>
      <c r="B295" s="41"/>
      <c r="C295" s="42"/>
      <c r="D295" s="43"/>
      <c r="E295" s="42"/>
      <c r="F295" s="42"/>
      <c r="G295" s="43"/>
      <c r="H295" s="14"/>
      <c r="I295" s="14"/>
      <c r="J295" s="14"/>
      <c r="K295" s="41"/>
      <c r="L295" s="42"/>
      <c r="M295" s="43"/>
      <c r="N295" s="14"/>
      <c r="O295" s="14"/>
      <c r="P295" s="14"/>
      <c r="Q295" s="41"/>
      <c r="R295" s="42"/>
      <c r="S295" s="43"/>
      <c r="T295" s="14"/>
      <c r="U295" s="14"/>
      <c r="V295" s="14"/>
      <c r="W295" s="41"/>
      <c r="X295" s="42"/>
      <c r="Y295" s="43"/>
      <c r="Z295" s="14"/>
      <c r="AA295" s="14"/>
      <c r="AB295" s="14"/>
      <c r="AC295" s="44"/>
      <c r="AD295" s="42"/>
      <c r="AE295" s="143"/>
    </row>
    <row r="296" spans="1:31" ht="15">
      <c r="A296" s="34">
        <f t="shared" si="5"/>
        <v>40502</v>
      </c>
      <c r="B296" s="41"/>
      <c r="C296" s="42"/>
      <c r="D296" s="43"/>
      <c r="E296" s="42"/>
      <c r="F296" s="42"/>
      <c r="G296" s="43"/>
      <c r="H296" s="14"/>
      <c r="I296" s="14"/>
      <c r="J296" s="14"/>
      <c r="K296" s="41"/>
      <c r="L296" s="42"/>
      <c r="M296" s="43"/>
      <c r="N296" s="14"/>
      <c r="O296" s="14"/>
      <c r="P296" s="14"/>
      <c r="Q296" s="41"/>
      <c r="R296" s="42"/>
      <c r="S296" s="43"/>
      <c r="T296" s="14"/>
      <c r="U296" s="14"/>
      <c r="V296" s="14"/>
      <c r="W296" s="41"/>
      <c r="X296" s="42"/>
      <c r="Y296" s="43"/>
      <c r="Z296" s="14"/>
      <c r="AA296" s="14"/>
      <c r="AB296" s="14"/>
      <c r="AC296" s="44"/>
      <c r="AD296" s="42"/>
      <c r="AE296" s="143"/>
    </row>
    <row r="297" spans="1:31" ht="15">
      <c r="A297" s="34">
        <f t="shared" si="5"/>
        <v>40503</v>
      </c>
      <c r="B297" s="41"/>
      <c r="C297" s="42"/>
      <c r="D297" s="43"/>
      <c r="E297" s="42"/>
      <c r="F297" s="42"/>
      <c r="G297" s="43"/>
      <c r="H297" s="14"/>
      <c r="I297" s="14"/>
      <c r="J297" s="14"/>
      <c r="K297" s="41"/>
      <c r="L297" s="42"/>
      <c r="M297" s="43"/>
      <c r="N297" s="14"/>
      <c r="O297" s="14"/>
      <c r="P297" s="14"/>
      <c r="Q297" s="41"/>
      <c r="R297" s="42"/>
      <c r="S297" s="43"/>
      <c r="T297" s="14"/>
      <c r="U297" s="14"/>
      <c r="V297" s="14"/>
      <c r="W297" s="41"/>
      <c r="X297" s="42"/>
      <c r="Y297" s="43"/>
      <c r="Z297" s="14"/>
      <c r="AA297" s="14"/>
      <c r="AB297" s="14"/>
      <c r="AC297" s="44"/>
      <c r="AD297" s="42"/>
      <c r="AE297" s="143"/>
    </row>
    <row r="298" spans="1:31" ht="15">
      <c r="A298" s="34">
        <f t="shared" si="5"/>
        <v>40504</v>
      </c>
      <c r="B298" s="41"/>
      <c r="C298" s="42"/>
      <c r="D298" s="43"/>
      <c r="E298" s="42"/>
      <c r="F298" s="42"/>
      <c r="G298" s="43"/>
      <c r="H298" s="14"/>
      <c r="I298" s="14"/>
      <c r="J298" s="14"/>
      <c r="K298" s="41"/>
      <c r="L298" s="42"/>
      <c r="M298" s="43"/>
      <c r="N298" s="14"/>
      <c r="O298" s="14"/>
      <c r="P298" s="14"/>
      <c r="Q298" s="41"/>
      <c r="R298" s="42"/>
      <c r="S298" s="43"/>
      <c r="T298" s="14"/>
      <c r="U298" s="14"/>
      <c r="V298" s="14"/>
      <c r="W298" s="41"/>
      <c r="X298" s="42"/>
      <c r="Y298" s="43"/>
      <c r="Z298" s="14"/>
      <c r="AA298" s="14"/>
      <c r="AB298" s="14"/>
      <c r="AC298" s="44"/>
      <c r="AD298" s="42"/>
      <c r="AE298" s="143"/>
    </row>
    <row r="299" spans="1:31" ht="15">
      <c r="A299" s="34">
        <f t="shared" si="5"/>
        <v>40505</v>
      </c>
      <c r="B299" s="41"/>
      <c r="C299" s="42"/>
      <c r="D299" s="43"/>
      <c r="E299" s="42"/>
      <c r="F299" s="42"/>
      <c r="G299" s="43"/>
      <c r="H299" s="14"/>
      <c r="I299" s="14"/>
      <c r="J299" s="14"/>
      <c r="K299" s="41"/>
      <c r="L299" s="42"/>
      <c r="M299" s="43"/>
      <c r="N299" s="14"/>
      <c r="O299" s="14"/>
      <c r="P299" s="14"/>
      <c r="Q299" s="41"/>
      <c r="R299" s="42"/>
      <c r="S299" s="43"/>
      <c r="T299" s="14"/>
      <c r="U299" s="14"/>
      <c r="V299" s="14"/>
      <c r="W299" s="41"/>
      <c r="X299" s="42"/>
      <c r="Y299" s="43"/>
      <c r="Z299" s="14"/>
      <c r="AA299" s="14"/>
      <c r="AB299" s="14"/>
      <c r="AC299" s="44"/>
      <c r="AD299" s="42"/>
      <c r="AE299" s="143"/>
    </row>
    <row r="300" spans="1:31" ht="15">
      <c r="A300" s="34">
        <f t="shared" si="5"/>
        <v>40506</v>
      </c>
      <c r="B300" s="41"/>
      <c r="C300" s="42"/>
      <c r="D300" s="43"/>
      <c r="E300" s="42"/>
      <c r="F300" s="42"/>
      <c r="G300" s="43"/>
      <c r="H300" s="14"/>
      <c r="I300" s="14"/>
      <c r="J300" s="14"/>
      <c r="K300" s="41"/>
      <c r="L300" s="42"/>
      <c r="M300" s="43"/>
      <c r="N300" s="14"/>
      <c r="O300" s="14"/>
      <c r="P300" s="14"/>
      <c r="Q300" s="41"/>
      <c r="R300" s="42"/>
      <c r="S300" s="43"/>
      <c r="T300" s="14"/>
      <c r="U300" s="14"/>
      <c r="V300" s="14"/>
      <c r="W300" s="41"/>
      <c r="X300" s="42"/>
      <c r="Y300" s="43"/>
      <c r="Z300" s="14"/>
      <c r="AA300" s="14"/>
      <c r="AB300" s="14"/>
      <c r="AC300" s="44"/>
      <c r="AD300" s="42"/>
      <c r="AE300" s="143"/>
    </row>
    <row r="301" spans="1:31" ht="15">
      <c r="A301" s="34">
        <f t="shared" si="5"/>
        <v>40507</v>
      </c>
      <c r="B301" s="41"/>
      <c r="C301" s="42"/>
      <c r="D301" s="43"/>
      <c r="E301" s="42"/>
      <c r="F301" s="42"/>
      <c r="G301" s="43"/>
      <c r="H301" s="14"/>
      <c r="I301" s="14"/>
      <c r="J301" s="14"/>
      <c r="K301" s="41"/>
      <c r="L301" s="42"/>
      <c r="M301" s="43"/>
      <c r="N301" s="14"/>
      <c r="O301" s="14"/>
      <c r="P301" s="14"/>
      <c r="Q301" s="41"/>
      <c r="R301" s="42"/>
      <c r="S301" s="43"/>
      <c r="T301" s="14"/>
      <c r="U301" s="14"/>
      <c r="V301" s="14"/>
      <c r="W301" s="41"/>
      <c r="X301" s="42"/>
      <c r="Y301" s="43"/>
      <c r="Z301" s="14"/>
      <c r="AA301" s="14"/>
      <c r="AB301" s="14"/>
      <c r="AC301" s="44"/>
      <c r="AD301" s="42"/>
      <c r="AE301" s="143"/>
    </row>
    <row r="302" spans="1:31" ht="15">
      <c r="A302" s="34">
        <f t="shared" si="5"/>
        <v>40508</v>
      </c>
      <c r="B302" s="41"/>
      <c r="C302" s="42"/>
      <c r="D302" s="43"/>
      <c r="E302" s="42"/>
      <c r="F302" s="42"/>
      <c r="G302" s="43"/>
      <c r="H302" s="14"/>
      <c r="I302" s="14"/>
      <c r="J302" s="14"/>
      <c r="K302" s="41"/>
      <c r="L302" s="42"/>
      <c r="M302" s="43"/>
      <c r="N302" s="14"/>
      <c r="O302" s="14"/>
      <c r="P302" s="14"/>
      <c r="Q302" s="41"/>
      <c r="R302" s="42"/>
      <c r="S302" s="43"/>
      <c r="T302" s="14"/>
      <c r="U302" s="14"/>
      <c r="V302" s="14"/>
      <c r="W302" s="41"/>
      <c r="X302" s="42"/>
      <c r="Y302" s="43"/>
      <c r="Z302" s="14"/>
      <c r="AA302" s="14"/>
      <c r="AB302" s="14"/>
      <c r="AC302" s="44"/>
      <c r="AD302" s="42"/>
      <c r="AE302" s="143"/>
    </row>
    <row r="303" spans="1:31" ht="15">
      <c r="A303" s="34">
        <f t="shared" si="5"/>
        <v>40509</v>
      </c>
      <c r="B303" s="41"/>
      <c r="C303" s="42"/>
      <c r="D303" s="43"/>
      <c r="E303" s="42"/>
      <c r="F303" s="42"/>
      <c r="G303" s="43"/>
      <c r="H303" s="14"/>
      <c r="I303" s="14"/>
      <c r="J303" s="14"/>
      <c r="K303" s="41"/>
      <c r="L303" s="42"/>
      <c r="M303" s="43"/>
      <c r="N303" s="14"/>
      <c r="O303" s="14"/>
      <c r="P303" s="14"/>
      <c r="Q303" s="41"/>
      <c r="R303" s="42"/>
      <c r="S303" s="43"/>
      <c r="T303" s="14"/>
      <c r="U303" s="14"/>
      <c r="V303" s="14"/>
      <c r="W303" s="41"/>
      <c r="X303" s="42"/>
      <c r="Y303" s="43"/>
      <c r="Z303" s="14"/>
      <c r="AA303" s="14"/>
      <c r="AB303" s="14"/>
      <c r="AC303" s="44"/>
      <c r="AD303" s="42"/>
      <c r="AE303" s="143"/>
    </row>
    <row r="304" spans="1:31" ht="15">
      <c r="A304" s="34">
        <f t="shared" si="5"/>
        <v>40510</v>
      </c>
      <c r="B304" s="41"/>
      <c r="C304" s="42"/>
      <c r="D304" s="43"/>
      <c r="E304" s="42"/>
      <c r="F304" s="42"/>
      <c r="G304" s="43"/>
      <c r="H304" s="14"/>
      <c r="I304" s="14"/>
      <c r="J304" s="14"/>
      <c r="K304" s="41"/>
      <c r="L304" s="42"/>
      <c r="M304" s="43"/>
      <c r="N304" s="14"/>
      <c r="O304" s="14"/>
      <c r="P304" s="14"/>
      <c r="Q304" s="41"/>
      <c r="R304" s="42"/>
      <c r="S304" s="43"/>
      <c r="T304" s="14"/>
      <c r="U304" s="14"/>
      <c r="V304" s="14"/>
      <c r="W304" s="41"/>
      <c r="X304" s="42"/>
      <c r="Y304" s="43"/>
      <c r="Z304" s="14"/>
      <c r="AA304" s="14"/>
      <c r="AB304" s="14"/>
      <c r="AC304" s="44"/>
      <c r="AD304" s="42"/>
      <c r="AE304" s="143"/>
    </row>
    <row r="305" spans="1:31" ht="15">
      <c r="A305" s="34">
        <f t="shared" si="5"/>
        <v>40511</v>
      </c>
      <c r="B305" s="41"/>
      <c r="C305" s="42"/>
      <c r="D305" s="43"/>
      <c r="E305" s="42"/>
      <c r="F305" s="42"/>
      <c r="G305" s="43"/>
      <c r="H305" s="14"/>
      <c r="I305" s="14"/>
      <c r="J305" s="14"/>
      <c r="K305" s="41"/>
      <c r="L305" s="42"/>
      <c r="M305" s="43"/>
      <c r="N305" s="14"/>
      <c r="O305" s="14"/>
      <c r="P305" s="14"/>
      <c r="Q305" s="41"/>
      <c r="R305" s="42"/>
      <c r="S305" s="43"/>
      <c r="T305" s="14"/>
      <c r="U305" s="14"/>
      <c r="V305" s="14"/>
      <c r="W305" s="41"/>
      <c r="X305" s="42"/>
      <c r="Y305" s="43"/>
      <c r="Z305" s="14"/>
      <c r="AA305" s="14"/>
      <c r="AB305" s="14"/>
      <c r="AC305" s="44"/>
      <c r="AD305" s="42"/>
      <c r="AE305" s="143"/>
    </row>
    <row r="306" spans="1:31" ht="15">
      <c r="A306" s="34">
        <f t="shared" si="5"/>
        <v>40512</v>
      </c>
      <c r="B306" s="41"/>
      <c r="C306" s="42"/>
      <c r="D306" s="43"/>
      <c r="E306" s="42"/>
      <c r="F306" s="42"/>
      <c r="G306" s="43"/>
      <c r="H306" s="14"/>
      <c r="I306" s="14"/>
      <c r="J306" s="14"/>
      <c r="K306" s="41"/>
      <c r="L306" s="42"/>
      <c r="M306" s="43"/>
      <c r="N306" s="14"/>
      <c r="O306" s="14"/>
      <c r="P306" s="14"/>
      <c r="Q306" s="41"/>
      <c r="R306" s="42"/>
      <c r="S306" s="43"/>
      <c r="T306" s="14"/>
      <c r="U306" s="14"/>
      <c r="V306" s="14"/>
      <c r="W306" s="41"/>
      <c r="X306" s="42"/>
      <c r="Y306" s="43"/>
      <c r="Z306" s="14"/>
      <c r="AA306" s="14"/>
      <c r="AB306" s="14"/>
      <c r="AC306" s="44"/>
      <c r="AD306" s="42"/>
      <c r="AE306" s="143"/>
    </row>
    <row r="307" spans="1:31" ht="15">
      <c r="A307" s="34">
        <f t="shared" si="5"/>
        <v>40513</v>
      </c>
      <c r="B307" s="41"/>
      <c r="C307" s="42"/>
      <c r="D307" s="43"/>
      <c r="E307" s="42"/>
      <c r="F307" s="42"/>
      <c r="G307" s="43"/>
      <c r="H307" s="14"/>
      <c r="I307" s="14"/>
      <c r="J307" s="14"/>
      <c r="K307" s="41"/>
      <c r="L307" s="42"/>
      <c r="M307" s="43"/>
      <c r="N307" s="14"/>
      <c r="O307" s="14"/>
      <c r="P307" s="14"/>
      <c r="Q307" s="41"/>
      <c r="R307" s="42"/>
      <c r="S307" s="43"/>
      <c r="T307" s="14"/>
      <c r="U307" s="14"/>
      <c r="V307" s="14"/>
      <c r="W307" s="41"/>
      <c r="X307" s="42"/>
      <c r="Y307" s="43"/>
      <c r="Z307" s="14"/>
      <c r="AA307" s="14"/>
      <c r="AB307" s="14"/>
      <c r="AC307" s="44"/>
      <c r="AD307" s="42"/>
      <c r="AE307" s="143"/>
    </row>
    <row r="308" spans="1:31" ht="15">
      <c r="A308" s="34">
        <f t="shared" si="5"/>
        <v>40514</v>
      </c>
      <c r="B308" s="41"/>
      <c r="C308" s="42"/>
      <c r="D308" s="43"/>
      <c r="E308" s="42"/>
      <c r="F308" s="42"/>
      <c r="G308" s="43"/>
      <c r="H308" s="14"/>
      <c r="I308" s="14"/>
      <c r="J308" s="14"/>
      <c r="K308" s="41"/>
      <c r="L308" s="42"/>
      <c r="M308" s="43"/>
      <c r="N308" s="14"/>
      <c r="O308" s="14"/>
      <c r="P308" s="14"/>
      <c r="Q308" s="41"/>
      <c r="R308" s="42"/>
      <c r="S308" s="43"/>
      <c r="T308" s="14"/>
      <c r="U308" s="14"/>
      <c r="V308" s="14"/>
      <c r="W308" s="41"/>
      <c r="X308" s="42"/>
      <c r="Y308" s="43"/>
      <c r="Z308" s="14"/>
      <c r="AA308" s="14"/>
      <c r="AB308" s="14"/>
      <c r="AC308" s="44"/>
      <c r="AD308" s="42"/>
      <c r="AE308" s="143"/>
    </row>
    <row r="309" spans="1:31" ht="15">
      <c r="A309" s="34">
        <f t="shared" si="5"/>
        <v>40515</v>
      </c>
      <c r="B309" s="41"/>
      <c r="C309" s="42"/>
      <c r="D309" s="43"/>
      <c r="E309" s="42"/>
      <c r="F309" s="42"/>
      <c r="G309" s="43"/>
      <c r="H309" s="14"/>
      <c r="I309" s="14"/>
      <c r="J309" s="14"/>
      <c r="K309" s="41"/>
      <c r="L309" s="42"/>
      <c r="M309" s="43"/>
      <c r="N309" s="14"/>
      <c r="O309" s="14"/>
      <c r="P309" s="14"/>
      <c r="Q309" s="41"/>
      <c r="R309" s="42"/>
      <c r="S309" s="43"/>
      <c r="T309" s="14"/>
      <c r="U309" s="14"/>
      <c r="V309" s="14"/>
      <c r="W309" s="41"/>
      <c r="X309" s="42"/>
      <c r="Y309" s="43"/>
      <c r="Z309" s="14"/>
      <c r="AA309" s="14"/>
      <c r="AB309" s="14"/>
      <c r="AC309" s="44"/>
      <c r="AD309" s="42"/>
      <c r="AE309" s="143"/>
    </row>
    <row r="310" spans="1:31" ht="15">
      <c r="A310" s="34">
        <f t="shared" si="5"/>
        <v>40516</v>
      </c>
      <c r="B310" s="41"/>
      <c r="C310" s="42"/>
      <c r="D310" s="43"/>
      <c r="E310" s="42"/>
      <c r="F310" s="42"/>
      <c r="G310" s="43"/>
      <c r="H310" s="14"/>
      <c r="I310" s="14"/>
      <c r="J310" s="14"/>
      <c r="K310" s="41"/>
      <c r="L310" s="42"/>
      <c r="M310" s="43"/>
      <c r="N310" s="14"/>
      <c r="O310" s="14"/>
      <c r="P310" s="14"/>
      <c r="Q310" s="41"/>
      <c r="R310" s="42"/>
      <c r="S310" s="43"/>
      <c r="T310" s="14"/>
      <c r="U310" s="14"/>
      <c r="V310" s="14"/>
      <c r="W310" s="41"/>
      <c r="X310" s="42"/>
      <c r="Y310" s="43"/>
      <c r="Z310" s="14"/>
      <c r="AA310" s="14"/>
      <c r="AB310" s="14"/>
      <c r="AC310" s="44"/>
      <c r="AD310" s="42"/>
      <c r="AE310" s="143"/>
    </row>
    <row r="311" spans="1:31" ht="15">
      <c r="A311" s="34">
        <f t="shared" si="5"/>
        <v>40517</v>
      </c>
      <c r="B311" s="41"/>
      <c r="C311" s="42"/>
      <c r="D311" s="43"/>
      <c r="E311" s="42"/>
      <c r="F311" s="42"/>
      <c r="G311" s="43"/>
      <c r="H311" s="14"/>
      <c r="I311" s="14"/>
      <c r="J311" s="14"/>
      <c r="K311" s="41"/>
      <c r="L311" s="42"/>
      <c r="M311" s="43"/>
      <c r="N311" s="14"/>
      <c r="O311" s="14"/>
      <c r="P311" s="14"/>
      <c r="Q311" s="41"/>
      <c r="R311" s="42"/>
      <c r="S311" s="43"/>
      <c r="T311" s="14"/>
      <c r="U311" s="14"/>
      <c r="V311" s="14"/>
      <c r="W311" s="41"/>
      <c r="X311" s="42"/>
      <c r="Y311" s="43"/>
      <c r="Z311" s="14"/>
      <c r="AA311" s="14"/>
      <c r="AB311" s="14"/>
      <c r="AC311" s="44"/>
      <c r="AD311" s="42"/>
      <c r="AE311" s="143"/>
    </row>
    <row r="312" spans="1:31" ht="15">
      <c r="A312" s="34">
        <f t="shared" si="5"/>
        <v>40518</v>
      </c>
      <c r="B312" s="41"/>
      <c r="C312" s="42"/>
      <c r="D312" s="43"/>
      <c r="E312" s="42"/>
      <c r="F312" s="42"/>
      <c r="G312" s="43"/>
      <c r="H312" s="14"/>
      <c r="I312" s="14"/>
      <c r="J312" s="14"/>
      <c r="K312" s="41"/>
      <c r="L312" s="42"/>
      <c r="M312" s="43"/>
      <c r="N312" s="14"/>
      <c r="O312" s="14"/>
      <c r="P312" s="14"/>
      <c r="Q312" s="41"/>
      <c r="R312" s="42"/>
      <c r="S312" s="43"/>
      <c r="T312" s="14"/>
      <c r="U312" s="14"/>
      <c r="V312" s="14"/>
      <c r="W312" s="41"/>
      <c r="X312" s="42"/>
      <c r="Y312" s="43"/>
      <c r="Z312" s="14"/>
      <c r="AA312" s="14"/>
      <c r="AB312" s="14"/>
      <c r="AC312" s="44"/>
      <c r="AD312" s="42"/>
      <c r="AE312" s="143"/>
    </row>
    <row r="313" spans="1:31" ht="15">
      <c r="A313" s="34">
        <f t="shared" si="5"/>
        <v>40519</v>
      </c>
      <c r="B313" s="41"/>
      <c r="C313" s="42"/>
      <c r="D313" s="43"/>
      <c r="E313" s="42"/>
      <c r="F313" s="42"/>
      <c r="G313" s="43"/>
      <c r="H313" s="14"/>
      <c r="I313" s="14"/>
      <c r="J313" s="14"/>
      <c r="K313" s="41"/>
      <c r="L313" s="42"/>
      <c r="M313" s="43"/>
      <c r="N313" s="14"/>
      <c r="O313" s="14"/>
      <c r="P313" s="14"/>
      <c r="Q313" s="41"/>
      <c r="R313" s="42"/>
      <c r="S313" s="43"/>
      <c r="T313" s="14"/>
      <c r="U313" s="14"/>
      <c r="V313" s="14"/>
      <c r="W313" s="41"/>
      <c r="X313" s="42"/>
      <c r="Y313" s="43"/>
      <c r="Z313" s="14"/>
      <c r="AA313" s="14"/>
      <c r="AB313" s="14"/>
      <c r="AC313" s="44"/>
      <c r="AD313" s="42"/>
      <c r="AE313" s="143"/>
    </row>
    <row r="314" spans="1:31" ht="15">
      <c r="A314" s="34">
        <f t="shared" si="5"/>
        <v>40520</v>
      </c>
      <c r="B314" s="41"/>
      <c r="C314" s="42"/>
      <c r="D314" s="43"/>
      <c r="E314" s="42"/>
      <c r="F314" s="42"/>
      <c r="G314" s="43"/>
      <c r="H314" s="14"/>
      <c r="I314" s="14"/>
      <c r="J314" s="14"/>
      <c r="K314" s="41"/>
      <c r="L314" s="42"/>
      <c r="M314" s="43"/>
      <c r="N314" s="14"/>
      <c r="O314" s="14"/>
      <c r="P314" s="14"/>
      <c r="Q314" s="41"/>
      <c r="R314" s="42"/>
      <c r="S314" s="43"/>
      <c r="T314" s="14"/>
      <c r="U314" s="14"/>
      <c r="V314" s="14"/>
      <c r="W314" s="41"/>
      <c r="X314" s="42"/>
      <c r="Y314" s="43"/>
      <c r="Z314" s="14"/>
      <c r="AA314" s="14"/>
      <c r="AB314" s="14"/>
      <c r="AC314" s="44"/>
      <c r="AD314" s="42"/>
      <c r="AE314" s="143"/>
    </row>
    <row r="315" spans="1:31" ht="15">
      <c r="A315" s="34">
        <f t="shared" si="5"/>
        <v>40521</v>
      </c>
      <c r="B315" s="41"/>
      <c r="C315" s="42"/>
      <c r="D315" s="43"/>
      <c r="E315" s="42"/>
      <c r="F315" s="42"/>
      <c r="G315" s="43"/>
      <c r="H315" s="14"/>
      <c r="I315" s="14"/>
      <c r="J315" s="14"/>
      <c r="K315" s="41"/>
      <c r="L315" s="42"/>
      <c r="M315" s="43"/>
      <c r="N315" s="14"/>
      <c r="O315" s="14"/>
      <c r="P315" s="14"/>
      <c r="Q315" s="41"/>
      <c r="R315" s="42"/>
      <c r="S315" s="43"/>
      <c r="T315" s="14"/>
      <c r="U315" s="14"/>
      <c r="V315" s="14"/>
      <c r="W315" s="41"/>
      <c r="X315" s="42"/>
      <c r="Y315" s="43"/>
      <c r="Z315" s="14"/>
      <c r="AA315" s="14"/>
      <c r="AB315" s="14"/>
      <c r="AC315" s="44"/>
      <c r="AD315" s="42"/>
      <c r="AE315" s="143"/>
    </row>
    <row r="316" spans="1:31" ht="15">
      <c r="A316" s="34">
        <f t="shared" si="5"/>
        <v>40522</v>
      </c>
      <c r="B316" s="41"/>
      <c r="C316" s="42"/>
      <c r="D316" s="43"/>
      <c r="E316" s="42"/>
      <c r="F316" s="42"/>
      <c r="G316" s="43"/>
      <c r="H316" s="14"/>
      <c r="I316" s="14"/>
      <c r="J316" s="14"/>
      <c r="K316" s="41"/>
      <c r="L316" s="42"/>
      <c r="M316" s="43"/>
      <c r="N316" s="14"/>
      <c r="O316" s="14"/>
      <c r="P316" s="14"/>
      <c r="Q316" s="41"/>
      <c r="R316" s="42"/>
      <c r="S316" s="43"/>
      <c r="T316" s="14"/>
      <c r="U316" s="14"/>
      <c r="V316" s="14"/>
      <c r="W316" s="41"/>
      <c r="X316" s="42"/>
      <c r="Y316" s="43"/>
      <c r="Z316" s="14"/>
      <c r="AA316" s="14"/>
      <c r="AB316" s="14"/>
      <c r="AC316" s="44"/>
      <c r="AD316" s="42"/>
      <c r="AE316" s="143"/>
    </row>
    <row r="317" spans="1:31" ht="15">
      <c r="A317" s="34">
        <f t="shared" si="5"/>
        <v>40523</v>
      </c>
      <c r="B317" s="41"/>
      <c r="C317" s="42"/>
      <c r="D317" s="43"/>
      <c r="E317" s="42"/>
      <c r="F317" s="42"/>
      <c r="G317" s="43"/>
      <c r="H317" s="14"/>
      <c r="I317" s="14"/>
      <c r="J317" s="14"/>
      <c r="K317" s="41"/>
      <c r="L317" s="42"/>
      <c r="M317" s="43"/>
      <c r="N317" s="14"/>
      <c r="O317" s="14"/>
      <c r="P317" s="14"/>
      <c r="Q317" s="41"/>
      <c r="R317" s="42"/>
      <c r="S317" s="43"/>
      <c r="T317" s="14"/>
      <c r="U317" s="14"/>
      <c r="V317" s="14"/>
      <c r="W317" s="41"/>
      <c r="X317" s="42"/>
      <c r="Y317" s="43"/>
      <c r="Z317" s="14"/>
      <c r="AA317" s="14"/>
      <c r="AB317" s="14"/>
      <c r="AC317" s="44"/>
      <c r="AD317" s="42"/>
      <c r="AE317" s="143"/>
    </row>
    <row r="318" spans="1:31" ht="15">
      <c r="A318" s="34">
        <f t="shared" si="5"/>
        <v>40524</v>
      </c>
      <c r="B318" s="41"/>
      <c r="C318" s="42"/>
      <c r="D318" s="43"/>
      <c r="E318" s="42"/>
      <c r="F318" s="42"/>
      <c r="G318" s="43"/>
      <c r="H318" s="14"/>
      <c r="I318" s="14"/>
      <c r="J318" s="14"/>
      <c r="K318" s="41"/>
      <c r="L318" s="42"/>
      <c r="M318" s="43"/>
      <c r="N318" s="14"/>
      <c r="O318" s="14"/>
      <c r="P318" s="14"/>
      <c r="Q318" s="41"/>
      <c r="R318" s="42"/>
      <c r="S318" s="43"/>
      <c r="T318" s="14"/>
      <c r="U318" s="14"/>
      <c r="V318" s="14"/>
      <c r="W318" s="41"/>
      <c r="X318" s="42"/>
      <c r="Y318" s="43"/>
      <c r="Z318" s="14"/>
      <c r="AA318" s="14"/>
      <c r="AB318" s="14"/>
      <c r="AC318" s="44"/>
      <c r="AD318" s="42"/>
      <c r="AE318" s="143"/>
    </row>
    <row r="319" spans="1:31" ht="15">
      <c r="A319" s="34">
        <f t="shared" si="5"/>
        <v>40525</v>
      </c>
      <c r="B319" s="41"/>
      <c r="C319" s="42"/>
      <c r="D319" s="43"/>
      <c r="E319" s="42"/>
      <c r="F319" s="42"/>
      <c r="G319" s="43"/>
      <c r="H319" s="14"/>
      <c r="I319" s="14"/>
      <c r="J319" s="14"/>
      <c r="K319" s="41"/>
      <c r="L319" s="42"/>
      <c r="M319" s="43"/>
      <c r="N319" s="14"/>
      <c r="O319" s="14"/>
      <c r="P319" s="14"/>
      <c r="Q319" s="41"/>
      <c r="R319" s="42"/>
      <c r="S319" s="43"/>
      <c r="T319" s="14"/>
      <c r="U319" s="14"/>
      <c r="V319" s="14"/>
      <c r="W319" s="41"/>
      <c r="X319" s="42"/>
      <c r="Y319" s="43"/>
      <c r="Z319" s="14"/>
      <c r="AA319" s="14"/>
      <c r="AB319" s="14"/>
      <c r="AC319" s="44"/>
      <c r="AD319" s="42"/>
      <c r="AE319" s="143"/>
    </row>
    <row r="320" spans="1:31" ht="15">
      <c r="A320" s="34">
        <f t="shared" si="5"/>
        <v>40526</v>
      </c>
      <c r="B320" s="41"/>
      <c r="C320" s="42"/>
      <c r="D320" s="43"/>
      <c r="E320" s="42"/>
      <c r="F320" s="42"/>
      <c r="G320" s="43"/>
      <c r="H320" s="14"/>
      <c r="I320" s="14"/>
      <c r="J320" s="14"/>
      <c r="K320" s="41"/>
      <c r="L320" s="42"/>
      <c r="M320" s="43"/>
      <c r="N320" s="14"/>
      <c r="O320" s="14"/>
      <c r="P320" s="14"/>
      <c r="Q320" s="41"/>
      <c r="R320" s="42"/>
      <c r="S320" s="43"/>
      <c r="T320" s="14"/>
      <c r="U320" s="14"/>
      <c r="V320" s="14"/>
      <c r="W320" s="41"/>
      <c r="X320" s="42"/>
      <c r="Y320" s="43"/>
      <c r="Z320" s="14"/>
      <c r="AA320" s="14"/>
      <c r="AB320" s="14"/>
      <c r="AC320" s="44"/>
      <c r="AD320" s="42"/>
      <c r="AE320" s="143"/>
    </row>
    <row r="321" spans="1:31" ht="15">
      <c r="A321" s="34">
        <f t="shared" si="5"/>
        <v>40527</v>
      </c>
      <c r="B321" s="41"/>
      <c r="C321" s="42"/>
      <c r="D321" s="43"/>
      <c r="E321" s="42"/>
      <c r="F321" s="42"/>
      <c r="G321" s="43"/>
      <c r="H321" s="14"/>
      <c r="I321" s="14"/>
      <c r="J321" s="14"/>
      <c r="K321" s="41"/>
      <c r="L321" s="42"/>
      <c r="M321" s="43"/>
      <c r="N321" s="14"/>
      <c r="O321" s="14"/>
      <c r="P321" s="14"/>
      <c r="Q321" s="41"/>
      <c r="R321" s="42"/>
      <c r="S321" s="43"/>
      <c r="T321" s="14"/>
      <c r="U321" s="14"/>
      <c r="V321" s="14"/>
      <c r="W321" s="41"/>
      <c r="X321" s="42"/>
      <c r="Y321" s="43"/>
      <c r="Z321" s="14"/>
      <c r="AA321" s="14"/>
      <c r="AB321" s="14"/>
      <c r="AC321" s="44"/>
      <c r="AD321" s="42"/>
      <c r="AE321" s="143"/>
    </row>
    <row r="322" spans="1:31" ht="15">
      <c r="A322" s="34">
        <f t="shared" si="5"/>
        <v>40528</v>
      </c>
      <c r="B322" s="41"/>
      <c r="C322" s="42"/>
      <c r="D322" s="43"/>
      <c r="E322" s="42"/>
      <c r="F322" s="42"/>
      <c r="G322" s="43"/>
      <c r="H322" s="14"/>
      <c r="I322" s="14"/>
      <c r="J322" s="14"/>
      <c r="K322" s="41"/>
      <c r="L322" s="42"/>
      <c r="M322" s="43"/>
      <c r="N322" s="14"/>
      <c r="O322" s="14"/>
      <c r="P322" s="14"/>
      <c r="Q322" s="41"/>
      <c r="R322" s="42"/>
      <c r="S322" s="43"/>
      <c r="T322" s="14"/>
      <c r="U322" s="14"/>
      <c r="V322" s="14"/>
      <c r="W322" s="41"/>
      <c r="X322" s="42"/>
      <c r="Y322" s="43"/>
      <c r="Z322" s="14"/>
      <c r="AA322" s="14"/>
      <c r="AB322" s="14"/>
      <c r="AC322" s="44"/>
      <c r="AD322" s="42"/>
      <c r="AE322" s="143"/>
    </row>
    <row r="323" spans="1:31" ht="15">
      <c r="A323" s="34">
        <f t="shared" si="5"/>
        <v>40529</v>
      </c>
      <c r="B323" s="41"/>
      <c r="C323" s="42"/>
      <c r="D323" s="43"/>
      <c r="E323" s="42"/>
      <c r="F323" s="42"/>
      <c r="G323" s="43"/>
      <c r="H323" s="14"/>
      <c r="I323" s="14"/>
      <c r="J323" s="14"/>
      <c r="K323" s="41"/>
      <c r="L323" s="42"/>
      <c r="M323" s="43"/>
      <c r="N323" s="14"/>
      <c r="O323" s="14"/>
      <c r="P323" s="14"/>
      <c r="Q323" s="41"/>
      <c r="R323" s="42"/>
      <c r="S323" s="43"/>
      <c r="T323" s="14"/>
      <c r="U323" s="14"/>
      <c r="V323" s="14"/>
      <c r="W323" s="41"/>
      <c r="X323" s="42"/>
      <c r="Y323" s="43"/>
      <c r="Z323" s="14"/>
      <c r="AA323" s="14"/>
      <c r="AB323" s="14"/>
      <c r="AC323" s="44"/>
      <c r="AD323" s="42"/>
      <c r="AE323" s="143"/>
    </row>
    <row r="324" spans="1:31" ht="15">
      <c r="A324" s="34">
        <f t="shared" si="5"/>
        <v>40530</v>
      </c>
      <c r="B324" s="41"/>
      <c r="C324" s="42"/>
      <c r="D324" s="43"/>
      <c r="E324" s="42"/>
      <c r="F324" s="42"/>
      <c r="G324" s="43"/>
      <c r="H324" s="14"/>
      <c r="I324" s="14"/>
      <c r="J324" s="14"/>
      <c r="K324" s="41"/>
      <c r="L324" s="42"/>
      <c r="M324" s="43"/>
      <c r="N324" s="14"/>
      <c r="O324" s="14"/>
      <c r="P324" s="14"/>
      <c r="Q324" s="41"/>
      <c r="R324" s="42"/>
      <c r="S324" s="43"/>
      <c r="T324" s="14"/>
      <c r="U324" s="14"/>
      <c r="V324" s="14"/>
      <c r="W324" s="41"/>
      <c r="X324" s="42"/>
      <c r="Y324" s="43"/>
      <c r="Z324" s="14"/>
      <c r="AA324" s="14"/>
      <c r="AB324" s="14"/>
      <c r="AC324" s="44"/>
      <c r="AD324" s="42"/>
      <c r="AE324" s="143"/>
    </row>
    <row r="325" spans="1:31" ht="15">
      <c r="A325" s="34">
        <f t="shared" si="5"/>
        <v>40531</v>
      </c>
      <c r="B325" s="41"/>
      <c r="C325" s="42"/>
      <c r="D325" s="43"/>
      <c r="E325" s="42"/>
      <c r="F325" s="42"/>
      <c r="G325" s="43"/>
      <c r="H325" s="14"/>
      <c r="I325" s="14"/>
      <c r="J325" s="14"/>
      <c r="K325" s="41"/>
      <c r="L325" s="42"/>
      <c r="M325" s="43"/>
      <c r="N325" s="14"/>
      <c r="O325" s="14"/>
      <c r="P325" s="14"/>
      <c r="Q325" s="41"/>
      <c r="R325" s="42"/>
      <c r="S325" s="43"/>
      <c r="T325" s="14"/>
      <c r="U325" s="14"/>
      <c r="V325" s="14"/>
      <c r="W325" s="41"/>
      <c r="X325" s="42"/>
      <c r="Y325" s="43"/>
      <c r="Z325" s="14"/>
      <c r="AA325" s="14"/>
      <c r="AB325" s="14"/>
      <c r="AC325" s="44"/>
      <c r="AD325" s="42"/>
      <c r="AE325" s="143"/>
    </row>
    <row r="326" spans="1:31" ht="15">
      <c r="A326" s="34">
        <f t="shared" si="5"/>
        <v>40532</v>
      </c>
      <c r="B326" s="41"/>
      <c r="C326" s="42"/>
      <c r="D326" s="43"/>
      <c r="E326" s="42"/>
      <c r="F326" s="42"/>
      <c r="G326" s="43"/>
      <c r="H326" s="14"/>
      <c r="I326" s="14"/>
      <c r="J326" s="14"/>
      <c r="K326" s="41"/>
      <c r="L326" s="42"/>
      <c r="M326" s="43"/>
      <c r="N326" s="14"/>
      <c r="O326" s="14"/>
      <c r="P326" s="14"/>
      <c r="Q326" s="41"/>
      <c r="R326" s="42"/>
      <c r="S326" s="43"/>
      <c r="T326" s="14"/>
      <c r="U326" s="14"/>
      <c r="V326" s="14"/>
      <c r="W326" s="41"/>
      <c r="X326" s="42"/>
      <c r="Y326" s="43"/>
      <c r="Z326" s="14"/>
      <c r="AA326" s="14"/>
      <c r="AB326" s="14"/>
      <c r="AC326" s="44"/>
      <c r="AD326" s="42"/>
      <c r="AE326" s="143"/>
    </row>
    <row r="327" spans="1:31" ht="15">
      <c r="A327" s="34">
        <f t="shared" si="5"/>
        <v>40533</v>
      </c>
      <c r="B327" s="41"/>
      <c r="C327" s="42"/>
      <c r="D327" s="43"/>
      <c r="E327" s="42"/>
      <c r="F327" s="42"/>
      <c r="G327" s="43"/>
      <c r="H327" s="14"/>
      <c r="I327" s="14"/>
      <c r="J327" s="14"/>
      <c r="K327" s="41"/>
      <c r="L327" s="42"/>
      <c r="M327" s="43"/>
      <c r="N327" s="14"/>
      <c r="O327" s="14"/>
      <c r="P327" s="14"/>
      <c r="Q327" s="41"/>
      <c r="R327" s="42"/>
      <c r="S327" s="43"/>
      <c r="T327" s="14"/>
      <c r="U327" s="14"/>
      <c r="V327" s="14"/>
      <c r="W327" s="41"/>
      <c r="X327" s="42"/>
      <c r="Y327" s="43"/>
      <c r="Z327" s="14"/>
      <c r="AA327" s="14"/>
      <c r="AB327" s="14"/>
      <c r="AC327" s="44"/>
      <c r="AD327" s="42"/>
      <c r="AE327" s="143"/>
    </row>
    <row r="328" spans="1:31" ht="15">
      <c r="A328" s="34">
        <f t="shared" si="5"/>
        <v>40534</v>
      </c>
      <c r="B328" s="41"/>
      <c r="C328" s="42"/>
      <c r="D328" s="43"/>
      <c r="E328" s="42"/>
      <c r="F328" s="42"/>
      <c r="G328" s="43"/>
      <c r="H328" s="14"/>
      <c r="I328" s="14"/>
      <c r="J328" s="14"/>
      <c r="K328" s="41"/>
      <c r="L328" s="42"/>
      <c r="M328" s="43"/>
      <c r="N328" s="14"/>
      <c r="O328" s="14"/>
      <c r="P328" s="14"/>
      <c r="Q328" s="41"/>
      <c r="R328" s="42"/>
      <c r="S328" s="43"/>
      <c r="T328" s="14"/>
      <c r="U328" s="14"/>
      <c r="V328" s="14"/>
      <c r="W328" s="41"/>
      <c r="X328" s="42"/>
      <c r="Y328" s="43"/>
      <c r="Z328" s="14"/>
      <c r="AA328" s="14"/>
      <c r="AB328" s="14"/>
      <c r="AC328" s="44"/>
      <c r="AD328" s="42"/>
      <c r="AE328" s="143"/>
    </row>
    <row r="329" spans="1:31" ht="15">
      <c r="A329" s="34">
        <f t="shared" si="5"/>
        <v>40535</v>
      </c>
      <c r="B329" s="41"/>
      <c r="C329" s="42"/>
      <c r="D329" s="43"/>
      <c r="E329" s="42"/>
      <c r="F329" s="42"/>
      <c r="G329" s="43"/>
      <c r="H329" s="14"/>
      <c r="I329" s="14"/>
      <c r="J329" s="14"/>
      <c r="K329" s="41"/>
      <c r="L329" s="42"/>
      <c r="M329" s="43"/>
      <c r="N329" s="14"/>
      <c r="O329" s="14"/>
      <c r="P329" s="14"/>
      <c r="Q329" s="41"/>
      <c r="R329" s="42"/>
      <c r="S329" s="43"/>
      <c r="T329" s="14"/>
      <c r="U329" s="14"/>
      <c r="V329" s="14"/>
      <c r="W329" s="41"/>
      <c r="X329" s="42"/>
      <c r="Y329" s="43"/>
      <c r="Z329" s="14"/>
      <c r="AA329" s="14"/>
      <c r="AB329" s="14"/>
      <c r="AC329" s="44"/>
      <c r="AD329" s="42"/>
      <c r="AE329" s="143"/>
    </row>
    <row r="330" spans="1:31" ht="15">
      <c r="A330" s="34">
        <f t="shared" si="5"/>
        <v>40536</v>
      </c>
      <c r="B330" s="41"/>
      <c r="C330" s="42"/>
      <c r="D330" s="43"/>
      <c r="E330" s="42"/>
      <c r="F330" s="42"/>
      <c r="G330" s="43"/>
      <c r="H330" s="14"/>
      <c r="I330" s="14"/>
      <c r="J330" s="14"/>
      <c r="K330" s="41"/>
      <c r="L330" s="42"/>
      <c r="M330" s="43"/>
      <c r="N330" s="14"/>
      <c r="O330" s="14"/>
      <c r="P330" s="14"/>
      <c r="Q330" s="41"/>
      <c r="R330" s="42"/>
      <c r="S330" s="43"/>
      <c r="T330" s="14"/>
      <c r="U330" s="14"/>
      <c r="V330" s="14"/>
      <c r="W330" s="41"/>
      <c r="X330" s="42"/>
      <c r="Y330" s="43"/>
      <c r="Z330" s="14"/>
      <c r="AA330" s="14"/>
      <c r="AB330" s="14"/>
      <c r="AC330" s="44"/>
      <c r="AD330" s="42"/>
      <c r="AE330" s="143"/>
    </row>
    <row r="331" spans="1:31" ht="15">
      <c r="A331" s="34">
        <f t="shared" si="5"/>
        <v>40537</v>
      </c>
      <c r="B331" s="41"/>
      <c r="C331" s="42"/>
      <c r="D331" s="43"/>
      <c r="E331" s="42"/>
      <c r="F331" s="42"/>
      <c r="G331" s="43"/>
      <c r="H331" s="14"/>
      <c r="I331" s="14"/>
      <c r="J331" s="14"/>
      <c r="K331" s="41"/>
      <c r="L331" s="42"/>
      <c r="M331" s="43"/>
      <c r="N331" s="14"/>
      <c r="O331" s="14"/>
      <c r="P331" s="14"/>
      <c r="Q331" s="41"/>
      <c r="R331" s="42"/>
      <c r="S331" s="43"/>
      <c r="T331" s="14"/>
      <c r="U331" s="14"/>
      <c r="V331" s="14"/>
      <c r="W331" s="41"/>
      <c r="X331" s="42"/>
      <c r="Y331" s="43"/>
      <c r="Z331" s="14"/>
      <c r="AA331" s="14"/>
      <c r="AB331" s="14"/>
      <c r="AC331" s="44"/>
      <c r="AD331" s="42"/>
      <c r="AE331" s="143"/>
    </row>
    <row r="332" spans="1:31" ht="15">
      <c r="A332" s="34">
        <f t="shared" si="5"/>
        <v>40538</v>
      </c>
      <c r="B332" s="41"/>
      <c r="C332" s="42"/>
      <c r="D332" s="43"/>
      <c r="E332" s="42"/>
      <c r="F332" s="42"/>
      <c r="G332" s="43"/>
      <c r="H332" s="14"/>
      <c r="I332" s="14"/>
      <c r="J332" s="14"/>
      <c r="K332" s="41"/>
      <c r="L332" s="42"/>
      <c r="M332" s="43"/>
      <c r="N332" s="14"/>
      <c r="O332" s="14"/>
      <c r="P332" s="14"/>
      <c r="Q332" s="41"/>
      <c r="R332" s="42"/>
      <c r="S332" s="43"/>
      <c r="T332" s="14"/>
      <c r="U332" s="14"/>
      <c r="V332" s="14"/>
      <c r="W332" s="41"/>
      <c r="X332" s="42"/>
      <c r="Y332" s="43"/>
      <c r="Z332" s="14"/>
      <c r="AA332" s="14"/>
      <c r="AB332" s="14"/>
      <c r="AC332" s="44"/>
      <c r="AD332" s="42"/>
      <c r="AE332" s="143"/>
    </row>
    <row r="333" spans="1:31" ht="15">
      <c r="A333" s="34">
        <f t="shared" si="5"/>
        <v>40539</v>
      </c>
      <c r="B333" s="41"/>
      <c r="C333" s="42"/>
      <c r="D333" s="43"/>
      <c r="E333" s="42"/>
      <c r="F333" s="42"/>
      <c r="G333" s="43"/>
      <c r="H333" s="14"/>
      <c r="I333" s="14"/>
      <c r="J333" s="14"/>
      <c r="K333" s="41"/>
      <c r="L333" s="42"/>
      <c r="M333" s="43"/>
      <c r="N333" s="14"/>
      <c r="O333" s="14"/>
      <c r="P333" s="14"/>
      <c r="Q333" s="41"/>
      <c r="R333" s="42"/>
      <c r="S333" s="43"/>
      <c r="T333" s="14"/>
      <c r="U333" s="14"/>
      <c r="V333" s="14"/>
      <c r="W333" s="41"/>
      <c r="X333" s="42"/>
      <c r="Y333" s="43"/>
      <c r="Z333" s="14"/>
      <c r="AA333" s="14"/>
      <c r="AB333" s="14"/>
      <c r="AC333" s="44"/>
      <c r="AD333" s="42"/>
      <c r="AE333" s="143"/>
    </row>
    <row r="334" spans="1:31" ht="15">
      <c r="A334" s="34">
        <f t="shared" si="5"/>
        <v>40540</v>
      </c>
      <c r="B334" s="41"/>
      <c r="C334" s="42"/>
      <c r="D334" s="43"/>
      <c r="E334" s="42"/>
      <c r="F334" s="42"/>
      <c r="G334" s="43"/>
      <c r="H334" s="14"/>
      <c r="I334" s="14"/>
      <c r="J334" s="14"/>
      <c r="K334" s="41"/>
      <c r="L334" s="42"/>
      <c r="M334" s="43"/>
      <c r="N334" s="14"/>
      <c r="O334" s="14"/>
      <c r="P334" s="14"/>
      <c r="Q334" s="41"/>
      <c r="R334" s="42"/>
      <c r="S334" s="43"/>
      <c r="T334" s="14"/>
      <c r="U334" s="14"/>
      <c r="V334" s="14"/>
      <c r="W334" s="41"/>
      <c r="X334" s="42"/>
      <c r="Y334" s="43"/>
      <c r="Z334" s="14"/>
      <c r="AA334" s="14"/>
      <c r="AB334" s="14"/>
      <c r="AC334" s="44"/>
      <c r="AD334" s="42"/>
      <c r="AE334" s="143"/>
    </row>
    <row r="335" spans="1:31" ht="15">
      <c r="A335" s="34">
        <f t="shared" si="5"/>
        <v>40541</v>
      </c>
      <c r="B335" s="41"/>
      <c r="C335" s="42"/>
      <c r="D335" s="43"/>
      <c r="E335" s="42"/>
      <c r="F335" s="42"/>
      <c r="G335" s="43"/>
      <c r="H335" s="14"/>
      <c r="I335" s="14"/>
      <c r="J335" s="14"/>
      <c r="K335" s="41"/>
      <c r="L335" s="42"/>
      <c r="M335" s="43"/>
      <c r="N335" s="14"/>
      <c r="O335" s="14"/>
      <c r="P335" s="14"/>
      <c r="Q335" s="41"/>
      <c r="R335" s="42"/>
      <c r="S335" s="43"/>
      <c r="T335" s="14"/>
      <c r="U335" s="14"/>
      <c r="V335" s="14"/>
      <c r="W335" s="41"/>
      <c r="X335" s="42"/>
      <c r="Y335" s="43"/>
      <c r="Z335" s="14"/>
      <c r="AA335" s="14"/>
      <c r="AB335" s="14"/>
      <c r="AC335" s="44"/>
      <c r="AD335" s="42"/>
      <c r="AE335" s="143"/>
    </row>
    <row r="336" spans="1:31" ht="15">
      <c r="A336" s="34">
        <f t="shared" si="5"/>
        <v>40542</v>
      </c>
      <c r="B336" s="41"/>
      <c r="C336" s="42"/>
      <c r="D336" s="43"/>
      <c r="E336" s="42"/>
      <c r="F336" s="42"/>
      <c r="G336" s="43"/>
      <c r="H336" s="14"/>
      <c r="I336" s="14"/>
      <c r="J336" s="14"/>
      <c r="K336" s="41"/>
      <c r="L336" s="42"/>
      <c r="M336" s="43"/>
      <c r="N336" s="14"/>
      <c r="O336" s="14"/>
      <c r="P336" s="14"/>
      <c r="Q336" s="41"/>
      <c r="R336" s="42"/>
      <c r="S336" s="43"/>
      <c r="T336" s="14"/>
      <c r="U336" s="14"/>
      <c r="V336" s="14"/>
      <c r="W336" s="41"/>
      <c r="X336" s="42"/>
      <c r="Y336" s="43"/>
      <c r="Z336" s="14"/>
      <c r="AA336" s="14"/>
      <c r="AB336" s="14"/>
      <c r="AC336" s="44"/>
      <c r="AD336" s="42"/>
      <c r="AE336" s="143"/>
    </row>
    <row r="337" spans="1:31" ht="15">
      <c r="A337" s="34">
        <f t="shared" si="5"/>
        <v>40543</v>
      </c>
      <c r="B337" s="41"/>
      <c r="C337" s="42"/>
      <c r="D337" s="43"/>
      <c r="E337" s="42"/>
      <c r="F337" s="42"/>
      <c r="G337" s="43"/>
      <c r="H337" s="14"/>
      <c r="I337" s="14"/>
      <c r="J337" s="14"/>
      <c r="K337" s="41"/>
      <c r="L337" s="42"/>
      <c r="M337" s="43"/>
      <c r="N337" s="14"/>
      <c r="O337" s="14"/>
      <c r="P337" s="14"/>
      <c r="Q337" s="41"/>
      <c r="R337" s="42"/>
      <c r="S337" s="43"/>
      <c r="T337" s="14"/>
      <c r="U337" s="14"/>
      <c r="V337" s="14"/>
      <c r="W337" s="41"/>
      <c r="X337" s="42"/>
      <c r="Y337" s="43"/>
      <c r="Z337" s="14"/>
      <c r="AA337" s="14"/>
      <c r="AB337" s="14"/>
      <c r="AC337" s="44"/>
      <c r="AD337" s="42"/>
      <c r="AE337" s="143"/>
    </row>
    <row r="338" spans="1:31" ht="15">
      <c r="A338" s="34">
        <f t="shared" si="5"/>
        <v>40544</v>
      </c>
      <c r="B338" s="41"/>
      <c r="C338" s="42"/>
      <c r="D338" s="43"/>
      <c r="E338" s="42"/>
      <c r="F338" s="42"/>
      <c r="G338" s="43"/>
      <c r="H338" s="14"/>
      <c r="I338" s="14"/>
      <c r="J338" s="14"/>
      <c r="K338" s="41"/>
      <c r="L338" s="42"/>
      <c r="M338" s="43"/>
      <c r="N338" s="14"/>
      <c r="O338" s="14"/>
      <c r="P338" s="14"/>
      <c r="Q338" s="41"/>
      <c r="R338" s="42"/>
      <c r="S338" s="43"/>
      <c r="T338" s="14"/>
      <c r="U338" s="14"/>
      <c r="V338" s="14"/>
      <c r="W338" s="41"/>
      <c r="X338" s="42"/>
      <c r="Y338" s="43"/>
      <c r="Z338" s="14"/>
      <c r="AA338" s="14"/>
      <c r="AB338" s="14"/>
      <c r="AC338" s="44"/>
      <c r="AD338" s="42"/>
      <c r="AE338" s="143"/>
    </row>
    <row r="339" spans="1:31" ht="15">
      <c r="A339" s="34">
        <f t="shared" si="5"/>
        <v>40545</v>
      </c>
      <c r="B339" s="41"/>
      <c r="C339" s="42"/>
      <c r="D339" s="43"/>
      <c r="E339" s="42"/>
      <c r="F339" s="42"/>
      <c r="G339" s="43"/>
      <c r="H339" s="14"/>
      <c r="I339" s="14"/>
      <c r="J339" s="14"/>
      <c r="K339" s="41"/>
      <c r="L339" s="42"/>
      <c r="M339" s="43"/>
      <c r="N339" s="14"/>
      <c r="O339" s="14"/>
      <c r="P339" s="14"/>
      <c r="Q339" s="41"/>
      <c r="R339" s="42"/>
      <c r="S339" s="43"/>
      <c r="T339" s="14"/>
      <c r="U339" s="14"/>
      <c r="V339" s="14"/>
      <c r="W339" s="41"/>
      <c r="X339" s="42"/>
      <c r="Y339" s="43"/>
      <c r="Z339" s="14"/>
      <c r="AA339" s="14"/>
      <c r="AB339" s="14"/>
      <c r="AC339" s="44"/>
      <c r="AD339" s="42"/>
      <c r="AE339" s="143"/>
    </row>
    <row r="340" spans="1:31" ht="15">
      <c r="A340" s="34">
        <f t="shared" si="5"/>
        <v>40546</v>
      </c>
      <c r="B340" s="41"/>
      <c r="C340" s="42"/>
      <c r="D340" s="43"/>
      <c r="E340" s="42"/>
      <c r="F340" s="42"/>
      <c r="G340" s="43"/>
      <c r="H340" s="14"/>
      <c r="I340" s="14"/>
      <c r="J340" s="14"/>
      <c r="K340" s="41"/>
      <c r="L340" s="42"/>
      <c r="M340" s="43"/>
      <c r="N340" s="14"/>
      <c r="O340" s="14"/>
      <c r="P340" s="14"/>
      <c r="Q340" s="41"/>
      <c r="R340" s="42"/>
      <c r="S340" s="43"/>
      <c r="T340" s="14"/>
      <c r="U340" s="14"/>
      <c r="V340" s="14"/>
      <c r="W340" s="41"/>
      <c r="X340" s="42"/>
      <c r="Y340" s="43"/>
      <c r="Z340" s="14"/>
      <c r="AA340" s="14"/>
      <c r="AB340" s="14"/>
      <c r="AC340" s="44"/>
      <c r="AD340" s="42"/>
      <c r="AE340" s="143"/>
    </row>
    <row r="341" spans="1:31" ht="15">
      <c r="A341" s="34">
        <f t="shared" si="5"/>
        <v>40547</v>
      </c>
      <c r="B341" s="41"/>
      <c r="C341" s="42"/>
      <c r="D341" s="43"/>
      <c r="E341" s="42"/>
      <c r="F341" s="42"/>
      <c r="G341" s="43"/>
      <c r="H341" s="14"/>
      <c r="I341" s="14"/>
      <c r="J341" s="14"/>
      <c r="K341" s="41"/>
      <c r="L341" s="42"/>
      <c r="M341" s="43"/>
      <c r="N341" s="14"/>
      <c r="O341" s="14"/>
      <c r="P341" s="14"/>
      <c r="Q341" s="41"/>
      <c r="R341" s="42"/>
      <c r="S341" s="43"/>
      <c r="T341" s="14"/>
      <c r="U341" s="14"/>
      <c r="V341" s="14"/>
      <c r="W341" s="41"/>
      <c r="X341" s="42"/>
      <c r="Y341" s="43"/>
      <c r="Z341" s="14"/>
      <c r="AA341" s="14"/>
      <c r="AB341" s="14"/>
      <c r="AC341" s="44"/>
      <c r="AD341" s="42"/>
      <c r="AE341" s="143"/>
    </row>
    <row r="342" spans="1:31" ht="15">
      <c r="A342" s="34">
        <f t="shared" si="5"/>
        <v>40548</v>
      </c>
      <c r="B342" s="41"/>
      <c r="C342" s="42"/>
      <c r="D342" s="43"/>
      <c r="E342" s="42"/>
      <c r="F342" s="42"/>
      <c r="G342" s="43"/>
      <c r="H342" s="14"/>
      <c r="I342" s="14"/>
      <c r="J342" s="14"/>
      <c r="K342" s="41"/>
      <c r="L342" s="42"/>
      <c r="M342" s="43"/>
      <c r="N342" s="14"/>
      <c r="O342" s="14"/>
      <c r="P342" s="14"/>
      <c r="Q342" s="41"/>
      <c r="R342" s="42"/>
      <c r="S342" s="43"/>
      <c r="T342" s="14"/>
      <c r="U342" s="14"/>
      <c r="V342" s="14"/>
      <c r="W342" s="41"/>
      <c r="X342" s="42"/>
      <c r="Y342" s="43"/>
      <c r="Z342" s="14"/>
      <c r="AA342" s="14"/>
      <c r="AB342" s="14"/>
      <c r="AC342" s="44"/>
      <c r="AD342" s="42"/>
      <c r="AE342" s="143"/>
    </row>
    <row r="343" spans="1:31" ht="15">
      <c r="A343" s="34">
        <f t="shared" si="5"/>
        <v>40549</v>
      </c>
      <c r="B343" s="41"/>
      <c r="C343" s="42"/>
      <c r="D343" s="43"/>
      <c r="E343" s="42"/>
      <c r="F343" s="42"/>
      <c r="G343" s="43"/>
      <c r="H343" s="14"/>
      <c r="I343" s="14"/>
      <c r="J343" s="14"/>
      <c r="K343" s="41"/>
      <c r="L343" s="42"/>
      <c r="M343" s="43"/>
      <c r="N343" s="14"/>
      <c r="O343" s="14"/>
      <c r="P343" s="14"/>
      <c r="Q343" s="41"/>
      <c r="R343" s="42"/>
      <c r="S343" s="43"/>
      <c r="T343" s="14"/>
      <c r="U343" s="14"/>
      <c r="V343" s="14"/>
      <c r="W343" s="41"/>
      <c r="X343" s="42"/>
      <c r="Y343" s="43"/>
      <c r="Z343" s="14"/>
      <c r="AA343" s="14"/>
      <c r="AB343" s="14"/>
      <c r="AC343" s="44"/>
      <c r="AD343" s="42"/>
      <c r="AE343" s="143"/>
    </row>
    <row r="344" spans="1:31" ht="15">
      <c r="A344" s="34">
        <f t="shared" si="5"/>
        <v>40550</v>
      </c>
      <c r="B344" s="41"/>
      <c r="C344" s="42"/>
      <c r="D344" s="43"/>
      <c r="E344" s="42"/>
      <c r="F344" s="42"/>
      <c r="G344" s="43"/>
      <c r="H344" s="14"/>
      <c r="I344" s="14"/>
      <c r="J344" s="14"/>
      <c r="K344" s="41"/>
      <c r="L344" s="42"/>
      <c r="M344" s="43"/>
      <c r="N344" s="14"/>
      <c r="O344" s="14"/>
      <c r="P344" s="14"/>
      <c r="Q344" s="41"/>
      <c r="R344" s="42"/>
      <c r="S344" s="43"/>
      <c r="T344" s="14"/>
      <c r="U344" s="14"/>
      <c r="V344" s="14"/>
      <c r="W344" s="41"/>
      <c r="X344" s="42"/>
      <c r="Y344" s="43"/>
      <c r="Z344" s="14"/>
      <c r="AA344" s="14"/>
      <c r="AB344" s="14"/>
      <c r="AC344" s="44"/>
      <c r="AD344" s="42"/>
      <c r="AE344" s="143"/>
    </row>
    <row r="345" spans="1:31" ht="15">
      <c r="A345" s="34">
        <f t="shared" si="5"/>
        <v>40551</v>
      </c>
      <c r="B345" s="41"/>
      <c r="C345" s="42"/>
      <c r="D345" s="43"/>
      <c r="E345" s="42"/>
      <c r="F345" s="42"/>
      <c r="G345" s="43"/>
      <c r="H345" s="14"/>
      <c r="I345" s="14"/>
      <c r="J345" s="14"/>
      <c r="K345" s="41"/>
      <c r="L345" s="42"/>
      <c r="M345" s="43"/>
      <c r="N345" s="14"/>
      <c r="O345" s="14"/>
      <c r="P345" s="14"/>
      <c r="Q345" s="41"/>
      <c r="R345" s="42"/>
      <c r="S345" s="43"/>
      <c r="T345" s="14"/>
      <c r="U345" s="14"/>
      <c r="V345" s="14"/>
      <c r="W345" s="41"/>
      <c r="X345" s="42"/>
      <c r="Y345" s="43"/>
      <c r="Z345" s="14"/>
      <c r="AA345" s="14"/>
      <c r="AB345" s="14"/>
      <c r="AC345" s="44"/>
      <c r="AD345" s="42"/>
      <c r="AE345" s="143"/>
    </row>
    <row r="346" spans="1:31" ht="15">
      <c r="A346" s="34">
        <f t="shared" si="5"/>
        <v>40552</v>
      </c>
      <c r="B346" s="41"/>
      <c r="C346" s="42"/>
      <c r="D346" s="43"/>
      <c r="E346" s="42"/>
      <c r="F346" s="42"/>
      <c r="G346" s="43"/>
      <c r="H346" s="14"/>
      <c r="I346" s="14"/>
      <c r="J346" s="14"/>
      <c r="K346" s="41"/>
      <c r="L346" s="42"/>
      <c r="M346" s="43"/>
      <c r="N346" s="14"/>
      <c r="O346" s="14"/>
      <c r="P346" s="14"/>
      <c r="Q346" s="41"/>
      <c r="R346" s="42"/>
      <c r="S346" s="43"/>
      <c r="T346" s="14"/>
      <c r="U346" s="14"/>
      <c r="V346" s="14"/>
      <c r="W346" s="41"/>
      <c r="X346" s="42"/>
      <c r="Y346" s="43"/>
      <c r="Z346" s="14"/>
      <c r="AA346" s="14"/>
      <c r="AB346" s="14"/>
      <c r="AC346" s="44"/>
      <c r="AD346" s="42"/>
      <c r="AE346" s="143"/>
    </row>
    <row r="347" spans="1:31" ht="15">
      <c r="A347" s="34">
        <f t="shared" si="5"/>
        <v>40553</v>
      </c>
      <c r="B347" s="41"/>
      <c r="C347" s="42"/>
      <c r="D347" s="43"/>
      <c r="E347" s="42"/>
      <c r="F347" s="42"/>
      <c r="G347" s="43"/>
      <c r="H347" s="14"/>
      <c r="I347" s="14"/>
      <c r="J347" s="14"/>
      <c r="K347" s="41"/>
      <c r="L347" s="42"/>
      <c r="M347" s="43"/>
      <c r="N347" s="14"/>
      <c r="O347" s="14"/>
      <c r="P347" s="14"/>
      <c r="Q347" s="41"/>
      <c r="R347" s="42"/>
      <c r="S347" s="43"/>
      <c r="T347" s="14"/>
      <c r="U347" s="14"/>
      <c r="V347" s="14"/>
      <c r="W347" s="41"/>
      <c r="X347" s="42"/>
      <c r="Y347" s="43"/>
      <c r="Z347" s="14"/>
      <c r="AA347" s="14"/>
      <c r="AB347" s="14"/>
      <c r="AC347" s="44"/>
      <c r="AD347" s="42"/>
      <c r="AE347" s="143"/>
    </row>
    <row r="348" spans="1:31" ht="15">
      <c r="A348" s="34">
        <f t="shared" si="5"/>
        <v>40554</v>
      </c>
      <c r="B348" s="41"/>
      <c r="C348" s="42"/>
      <c r="D348" s="43"/>
      <c r="E348" s="42"/>
      <c r="F348" s="42"/>
      <c r="G348" s="43"/>
      <c r="H348" s="14"/>
      <c r="I348" s="14"/>
      <c r="J348" s="14"/>
      <c r="K348" s="41"/>
      <c r="L348" s="42"/>
      <c r="M348" s="43"/>
      <c r="N348" s="14"/>
      <c r="O348" s="14"/>
      <c r="P348" s="14"/>
      <c r="Q348" s="41"/>
      <c r="R348" s="42"/>
      <c r="S348" s="43"/>
      <c r="T348" s="14"/>
      <c r="U348" s="14"/>
      <c r="V348" s="14"/>
      <c r="W348" s="41"/>
      <c r="X348" s="42"/>
      <c r="Y348" s="43"/>
      <c r="Z348" s="14"/>
      <c r="AA348" s="14"/>
      <c r="AB348" s="14"/>
      <c r="AC348" s="44"/>
      <c r="AD348" s="42"/>
      <c r="AE348" s="143"/>
    </row>
    <row r="349" spans="1:31" ht="15">
      <c r="A349" s="34">
        <f t="shared" si="5"/>
        <v>40555</v>
      </c>
      <c r="B349" s="41"/>
      <c r="C349" s="42"/>
      <c r="D349" s="43"/>
      <c r="E349" s="42"/>
      <c r="F349" s="42"/>
      <c r="G349" s="43"/>
      <c r="H349" s="14"/>
      <c r="I349" s="14"/>
      <c r="J349" s="14"/>
      <c r="K349" s="41"/>
      <c r="L349" s="42"/>
      <c r="M349" s="43"/>
      <c r="N349" s="14"/>
      <c r="O349" s="14"/>
      <c r="P349" s="14"/>
      <c r="Q349" s="41"/>
      <c r="R349" s="42"/>
      <c r="S349" s="43"/>
      <c r="T349" s="14"/>
      <c r="U349" s="14"/>
      <c r="V349" s="14"/>
      <c r="W349" s="41"/>
      <c r="X349" s="42"/>
      <c r="Y349" s="43"/>
      <c r="Z349" s="14"/>
      <c r="AA349" s="14"/>
      <c r="AB349" s="14"/>
      <c r="AC349" s="44"/>
      <c r="AD349" s="42"/>
      <c r="AE349" s="143"/>
    </row>
    <row r="350" spans="1:31" ht="15">
      <c r="A350" s="34">
        <f t="shared" si="5"/>
        <v>40556</v>
      </c>
      <c r="B350" s="41"/>
      <c r="C350" s="42"/>
      <c r="D350" s="43"/>
      <c r="E350" s="42"/>
      <c r="F350" s="42"/>
      <c r="G350" s="43"/>
      <c r="H350" s="14"/>
      <c r="I350" s="14"/>
      <c r="J350" s="14"/>
      <c r="K350" s="41"/>
      <c r="L350" s="42"/>
      <c r="M350" s="43"/>
      <c r="N350" s="14"/>
      <c r="O350" s="14"/>
      <c r="P350" s="14"/>
      <c r="Q350" s="41"/>
      <c r="R350" s="42"/>
      <c r="S350" s="43"/>
      <c r="T350" s="14"/>
      <c r="U350" s="14"/>
      <c r="V350" s="14"/>
      <c r="W350" s="41"/>
      <c r="X350" s="42"/>
      <c r="Y350" s="43"/>
      <c r="Z350" s="14"/>
      <c r="AA350" s="14"/>
      <c r="AB350" s="14"/>
      <c r="AC350" s="44"/>
      <c r="AD350" s="42"/>
      <c r="AE350" s="143"/>
    </row>
    <row r="351" spans="1:31" ht="15">
      <c r="A351" s="34">
        <f t="shared" si="5"/>
        <v>40557</v>
      </c>
      <c r="B351" s="41"/>
      <c r="C351" s="42"/>
      <c r="D351" s="43"/>
      <c r="E351" s="42"/>
      <c r="F351" s="42"/>
      <c r="G351" s="43"/>
      <c r="H351" s="14"/>
      <c r="I351" s="14"/>
      <c r="J351" s="14"/>
      <c r="K351" s="41"/>
      <c r="L351" s="42"/>
      <c r="M351" s="43"/>
      <c r="N351" s="14"/>
      <c r="O351" s="14"/>
      <c r="P351" s="14"/>
      <c r="Q351" s="41"/>
      <c r="R351" s="42"/>
      <c r="S351" s="43"/>
      <c r="T351" s="14"/>
      <c r="U351" s="14"/>
      <c r="V351" s="14"/>
      <c r="W351" s="41"/>
      <c r="X351" s="42"/>
      <c r="Y351" s="43"/>
      <c r="Z351" s="14"/>
      <c r="AA351" s="14"/>
      <c r="AB351" s="14"/>
      <c r="AC351" s="44"/>
      <c r="AD351" s="42"/>
      <c r="AE351" s="143"/>
    </row>
    <row r="352" spans="1:31" ht="15">
      <c r="A352" s="34">
        <f t="shared" si="5"/>
        <v>40558</v>
      </c>
      <c r="B352" s="41"/>
      <c r="C352" s="42"/>
      <c r="D352" s="43"/>
      <c r="E352" s="42"/>
      <c r="F352" s="42"/>
      <c r="G352" s="43"/>
      <c r="H352" s="14"/>
      <c r="I352" s="14"/>
      <c r="J352" s="14"/>
      <c r="K352" s="41"/>
      <c r="L352" s="42"/>
      <c r="M352" s="43"/>
      <c r="N352" s="14"/>
      <c r="O352" s="14"/>
      <c r="P352" s="14"/>
      <c r="Q352" s="41"/>
      <c r="R352" s="42"/>
      <c r="S352" s="43"/>
      <c r="T352" s="14"/>
      <c r="U352" s="14"/>
      <c r="V352" s="14"/>
      <c r="W352" s="41"/>
      <c r="X352" s="42"/>
      <c r="Y352" s="43"/>
      <c r="Z352" s="14"/>
      <c r="AA352" s="14"/>
      <c r="AB352" s="14"/>
      <c r="AC352" s="44"/>
      <c r="AD352" s="42"/>
      <c r="AE352" s="143"/>
    </row>
    <row r="353" spans="1:31" ht="15">
      <c r="A353" s="34">
        <f t="shared" si="5"/>
        <v>40559</v>
      </c>
      <c r="B353" s="41"/>
      <c r="C353" s="42"/>
      <c r="D353" s="43"/>
      <c r="E353" s="42"/>
      <c r="F353" s="42"/>
      <c r="G353" s="43"/>
      <c r="H353" s="14"/>
      <c r="I353" s="14"/>
      <c r="J353" s="14"/>
      <c r="K353" s="41"/>
      <c r="L353" s="42"/>
      <c r="M353" s="43"/>
      <c r="N353" s="14"/>
      <c r="O353" s="14"/>
      <c r="P353" s="14"/>
      <c r="Q353" s="41"/>
      <c r="R353" s="42"/>
      <c r="S353" s="43"/>
      <c r="T353" s="14"/>
      <c r="U353" s="14"/>
      <c r="V353" s="14"/>
      <c r="W353" s="41"/>
      <c r="X353" s="42"/>
      <c r="Y353" s="43"/>
      <c r="Z353" s="14"/>
      <c r="AA353" s="14"/>
      <c r="AB353" s="14"/>
      <c r="AC353" s="44"/>
      <c r="AD353" s="42"/>
      <c r="AE353" s="143"/>
    </row>
    <row r="354" spans="1:31" ht="15">
      <c r="A354" s="34">
        <f t="shared" si="5"/>
        <v>40560</v>
      </c>
      <c r="B354" s="41"/>
      <c r="C354" s="42"/>
      <c r="D354" s="43"/>
      <c r="E354" s="42"/>
      <c r="F354" s="42"/>
      <c r="G354" s="43"/>
      <c r="H354" s="14"/>
      <c r="I354" s="14"/>
      <c r="J354" s="14"/>
      <c r="K354" s="41"/>
      <c r="L354" s="42"/>
      <c r="M354" s="43"/>
      <c r="N354" s="14"/>
      <c r="O354" s="14"/>
      <c r="P354" s="14"/>
      <c r="Q354" s="41"/>
      <c r="R354" s="42"/>
      <c r="S354" s="43"/>
      <c r="T354" s="14"/>
      <c r="U354" s="14"/>
      <c r="V354" s="14"/>
      <c r="W354" s="41"/>
      <c r="X354" s="42"/>
      <c r="Y354" s="43"/>
      <c r="Z354" s="14"/>
      <c r="AA354" s="14"/>
      <c r="AB354" s="14"/>
      <c r="AC354" s="44"/>
      <c r="AD354" s="42"/>
      <c r="AE354" s="143"/>
    </row>
    <row r="355" spans="1:31" ht="15">
      <c r="A355" s="34">
        <f t="shared" si="5"/>
        <v>40561</v>
      </c>
      <c r="B355" s="41"/>
      <c r="C355" s="42"/>
      <c r="D355" s="43"/>
      <c r="E355" s="42"/>
      <c r="F355" s="42"/>
      <c r="G355" s="43"/>
      <c r="H355" s="14"/>
      <c r="I355" s="14"/>
      <c r="J355" s="14"/>
      <c r="K355" s="41"/>
      <c r="L355" s="42"/>
      <c r="M355" s="43"/>
      <c r="N355" s="14"/>
      <c r="O355" s="14"/>
      <c r="P355" s="14"/>
      <c r="Q355" s="41"/>
      <c r="R355" s="42"/>
      <c r="S355" s="43"/>
      <c r="T355" s="14"/>
      <c r="U355" s="14"/>
      <c r="V355" s="14"/>
      <c r="W355" s="41"/>
      <c r="X355" s="42"/>
      <c r="Y355" s="43"/>
      <c r="Z355" s="14"/>
      <c r="AA355" s="14"/>
      <c r="AB355" s="14"/>
      <c r="AC355" s="44"/>
      <c r="AD355" s="42"/>
      <c r="AE355" s="143"/>
    </row>
    <row r="356" spans="1:31" ht="15">
      <c r="A356" s="34">
        <f aca="true" t="shared" si="6" ref="A356:A393">A355+1</f>
        <v>40562</v>
      </c>
      <c r="B356" s="41"/>
      <c r="C356" s="42"/>
      <c r="D356" s="43"/>
      <c r="E356" s="42"/>
      <c r="F356" s="42"/>
      <c r="G356" s="43"/>
      <c r="H356" s="14"/>
      <c r="I356" s="14"/>
      <c r="J356" s="14"/>
      <c r="K356" s="41"/>
      <c r="L356" s="42"/>
      <c r="M356" s="43"/>
      <c r="N356" s="14"/>
      <c r="O356" s="14"/>
      <c r="P356" s="14"/>
      <c r="Q356" s="41"/>
      <c r="R356" s="42"/>
      <c r="S356" s="43"/>
      <c r="T356" s="14"/>
      <c r="U356" s="14"/>
      <c r="V356" s="14"/>
      <c r="W356" s="41"/>
      <c r="X356" s="42"/>
      <c r="Y356" s="43"/>
      <c r="Z356" s="14"/>
      <c r="AA356" s="14"/>
      <c r="AB356" s="14"/>
      <c r="AC356" s="44"/>
      <c r="AD356" s="42"/>
      <c r="AE356" s="143"/>
    </row>
    <row r="357" spans="1:31" ht="15">
      <c r="A357" s="34">
        <f t="shared" si="6"/>
        <v>40563</v>
      </c>
      <c r="B357" s="41"/>
      <c r="C357" s="42"/>
      <c r="D357" s="43"/>
      <c r="E357" s="42"/>
      <c r="F357" s="42"/>
      <c r="G357" s="43"/>
      <c r="H357" s="14"/>
      <c r="I357" s="14"/>
      <c r="J357" s="14"/>
      <c r="K357" s="41"/>
      <c r="L357" s="42"/>
      <c r="M357" s="43"/>
      <c r="N357" s="14"/>
      <c r="O357" s="14"/>
      <c r="P357" s="14"/>
      <c r="Q357" s="41"/>
      <c r="R357" s="42"/>
      <c r="S357" s="43"/>
      <c r="T357" s="14"/>
      <c r="U357" s="14"/>
      <c r="V357" s="14"/>
      <c r="W357" s="41"/>
      <c r="X357" s="42"/>
      <c r="Y357" s="43"/>
      <c r="Z357" s="14"/>
      <c r="AA357" s="14"/>
      <c r="AB357" s="14"/>
      <c r="AC357" s="44"/>
      <c r="AD357" s="42"/>
      <c r="AE357" s="143"/>
    </row>
    <row r="358" spans="1:31" ht="15">
      <c r="A358" s="34">
        <f t="shared" si="6"/>
        <v>40564</v>
      </c>
      <c r="B358" s="41"/>
      <c r="C358" s="42"/>
      <c r="D358" s="43"/>
      <c r="E358" s="42"/>
      <c r="F358" s="42"/>
      <c r="G358" s="43"/>
      <c r="H358" s="14"/>
      <c r="I358" s="14"/>
      <c r="J358" s="14"/>
      <c r="K358" s="41"/>
      <c r="L358" s="42"/>
      <c r="M358" s="43"/>
      <c r="N358" s="14"/>
      <c r="O358" s="14"/>
      <c r="P358" s="14"/>
      <c r="Q358" s="41"/>
      <c r="R358" s="42"/>
      <c r="S358" s="43"/>
      <c r="T358" s="14"/>
      <c r="U358" s="14"/>
      <c r="V358" s="14"/>
      <c r="W358" s="41"/>
      <c r="X358" s="42"/>
      <c r="Y358" s="43"/>
      <c r="Z358" s="14"/>
      <c r="AA358" s="14"/>
      <c r="AB358" s="14"/>
      <c r="AC358" s="44"/>
      <c r="AD358" s="42"/>
      <c r="AE358" s="143"/>
    </row>
    <row r="359" spans="1:31" ht="15">
      <c r="A359" s="34">
        <f t="shared" si="6"/>
        <v>40565</v>
      </c>
      <c r="B359" s="41"/>
      <c r="C359" s="42"/>
      <c r="D359" s="43"/>
      <c r="E359" s="42"/>
      <c r="F359" s="42"/>
      <c r="G359" s="43"/>
      <c r="H359" s="14"/>
      <c r="I359" s="14"/>
      <c r="J359" s="14"/>
      <c r="K359" s="41"/>
      <c r="L359" s="42"/>
      <c r="M359" s="43"/>
      <c r="N359" s="14"/>
      <c r="O359" s="14"/>
      <c r="P359" s="14"/>
      <c r="Q359" s="41"/>
      <c r="R359" s="42"/>
      <c r="S359" s="43"/>
      <c r="T359" s="14"/>
      <c r="U359" s="14"/>
      <c r="V359" s="14"/>
      <c r="W359" s="41"/>
      <c r="X359" s="42"/>
      <c r="Y359" s="43"/>
      <c r="Z359" s="14"/>
      <c r="AA359" s="14"/>
      <c r="AB359" s="14"/>
      <c r="AC359" s="44"/>
      <c r="AD359" s="42"/>
      <c r="AE359" s="143"/>
    </row>
    <row r="360" spans="1:31" ht="15">
      <c r="A360" s="34">
        <f t="shared" si="6"/>
        <v>40566</v>
      </c>
      <c r="B360" s="41"/>
      <c r="C360" s="42"/>
      <c r="D360" s="43"/>
      <c r="E360" s="42"/>
      <c r="F360" s="42"/>
      <c r="G360" s="43"/>
      <c r="H360" s="14"/>
      <c r="I360" s="14"/>
      <c r="J360" s="14"/>
      <c r="K360" s="41"/>
      <c r="L360" s="42"/>
      <c r="M360" s="43"/>
      <c r="N360" s="14"/>
      <c r="O360" s="14"/>
      <c r="P360" s="14"/>
      <c r="Q360" s="41"/>
      <c r="R360" s="42"/>
      <c r="S360" s="43"/>
      <c r="T360" s="14"/>
      <c r="U360" s="14"/>
      <c r="V360" s="14"/>
      <c r="W360" s="41"/>
      <c r="X360" s="42"/>
      <c r="Y360" s="43"/>
      <c r="Z360" s="14"/>
      <c r="AA360" s="14"/>
      <c r="AB360" s="14"/>
      <c r="AC360" s="44"/>
      <c r="AD360" s="42"/>
      <c r="AE360" s="143"/>
    </row>
    <row r="361" spans="1:31" ht="15">
      <c r="A361" s="34">
        <f t="shared" si="6"/>
        <v>40567</v>
      </c>
      <c r="B361" s="41"/>
      <c r="C361" s="42"/>
      <c r="D361" s="43"/>
      <c r="E361" s="42"/>
      <c r="F361" s="42"/>
      <c r="G361" s="43"/>
      <c r="H361" s="14"/>
      <c r="I361" s="14"/>
      <c r="J361" s="14"/>
      <c r="K361" s="41"/>
      <c r="L361" s="42"/>
      <c r="M361" s="43"/>
      <c r="N361" s="14"/>
      <c r="O361" s="14"/>
      <c r="P361" s="14"/>
      <c r="Q361" s="41"/>
      <c r="R361" s="42"/>
      <c r="S361" s="43"/>
      <c r="T361" s="14"/>
      <c r="U361" s="14"/>
      <c r="V361" s="14"/>
      <c r="W361" s="41"/>
      <c r="X361" s="42"/>
      <c r="Y361" s="43"/>
      <c r="Z361" s="14"/>
      <c r="AA361" s="14"/>
      <c r="AB361" s="14"/>
      <c r="AC361" s="44"/>
      <c r="AD361" s="42"/>
      <c r="AE361" s="143"/>
    </row>
    <row r="362" spans="1:31" ht="15">
      <c r="A362" s="34">
        <f t="shared" si="6"/>
        <v>40568</v>
      </c>
      <c r="B362" s="41"/>
      <c r="C362" s="42"/>
      <c r="D362" s="43"/>
      <c r="E362" s="42"/>
      <c r="F362" s="42"/>
      <c r="G362" s="43"/>
      <c r="H362" s="14"/>
      <c r="I362" s="14"/>
      <c r="J362" s="14"/>
      <c r="K362" s="41"/>
      <c r="L362" s="42"/>
      <c r="M362" s="43"/>
      <c r="N362" s="14"/>
      <c r="O362" s="14"/>
      <c r="P362" s="14"/>
      <c r="Q362" s="41"/>
      <c r="R362" s="42"/>
      <c r="S362" s="43"/>
      <c r="T362" s="14"/>
      <c r="U362" s="14"/>
      <c r="V362" s="14"/>
      <c r="W362" s="41"/>
      <c r="X362" s="42"/>
      <c r="Y362" s="43"/>
      <c r="Z362" s="14"/>
      <c r="AA362" s="14"/>
      <c r="AB362" s="14"/>
      <c r="AC362" s="44"/>
      <c r="AD362" s="42"/>
      <c r="AE362" s="143"/>
    </row>
    <row r="363" spans="1:31" ht="15">
      <c r="A363" s="34">
        <f t="shared" si="6"/>
        <v>40569</v>
      </c>
      <c r="B363" s="41"/>
      <c r="C363" s="42"/>
      <c r="D363" s="43"/>
      <c r="E363" s="42"/>
      <c r="F363" s="42"/>
      <c r="G363" s="43"/>
      <c r="H363" s="14"/>
      <c r="I363" s="14"/>
      <c r="J363" s="14"/>
      <c r="K363" s="41"/>
      <c r="L363" s="42"/>
      <c r="M363" s="43"/>
      <c r="N363" s="14"/>
      <c r="O363" s="14"/>
      <c r="P363" s="14"/>
      <c r="Q363" s="41"/>
      <c r="R363" s="42"/>
      <c r="S363" s="43"/>
      <c r="T363" s="14"/>
      <c r="U363" s="14"/>
      <c r="V363" s="14"/>
      <c r="W363" s="41"/>
      <c r="X363" s="42"/>
      <c r="Y363" s="43"/>
      <c r="Z363" s="14"/>
      <c r="AA363" s="14"/>
      <c r="AB363" s="14"/>
      <c r="AC363" s="44"/>
      <c r="AD363" s="42"/>
      <c r="AE363" s="143"/>
    </row>
    <row r="364" spans="1:31" ht="15">
      <c r="A364" s="34">
        <f t="shared" si="6"/>
        <v>40570</v>
      </c>
      <c r="B364" s="41"/>
      <c r="C364" s="42"/>
      <c r="D364" s="43"/>
      <c r="E364" s="42"/>
      <c r="F364" s="42"/>
      <c r="G364" s="43"/>
      <c r="H364" s="14"/>
      <c r="I364" s="14"/>
      <c r="J364" s="14"/>
      <c r="K364" s="41"/>
      <c r="L364" s="42"/>
      <c r="M364" s="43"/>
      <c r="N364" s="14"/>
      <c r="O364" s="14"/>
      <c r="P364" s="14"/>
      <c r="Q364" s="41"/>
      <c r="R364" s="42"/>
      <c r="S364" s="43"/>
      <c r="T364" s="14"/>
      <c r="U364" s="14"/>
      <c r="V364" s="14"/>
      <c r="W364" s="41"/>
      <c r="X364" s="42"/>
      <c r="Y364" s="43"/>
      <c r="Z364" s="14"/>
      <c r="AA364" s="14"/>
      <c r="AB364" s="14"/>
      <c r="AC364" s="44"/>
      <c r="AD364" s="42"/>
      <c r="AE364" s="143"/>
    </row>
    <row r="365" spans="1:31" ht="15">
      <c r="A365" s="34">
        <f t="shared" si="6"/>
        <v>40571</v>
      </c>
      <c r="B365" s="41"/>
      <c r="C365" s="42"/>
      <c r="D365" s="43"/>
      <c r="E365" s="42"/>
      <c r="F365" s="42"/>
      <c r="G365" s="43"/>
      <c r="H365" s="14"/>
      <c r="I365" s="14"/>
      <c r="J365" s="14"/>
      <c r="K365" s="41"/>
      <c r="L365" s="42"/>
      <c r="M365" s="43"/>
      <c r="N365" s="14"/>
      <c r="O365" s="14"/>
      <c r="P365" s="14"/>
      <c r="Q365" s="41"/>
      <c r="R365" s="42"/>
      <c r="S365" s="43"/>
      <c r="T365" s="14"/>
      <c r="U365" s="14"/>
      <c r="V365" s="14"/>
      <c r="W365" s="41"/>
      <c r="X365" s="42"/>
      <c r="Y365" s="43"/>
      <c r="Z365" s="14"/>
      <c r="AA365" s="14"/>
      <c r="AB365" s="14"/>
      <c r="AC365" s="44"/>
      <c r="AD365" s="42"/>
      <c r="AE365" s="143"/>
    </row>
    <row r="366" spans="1:31" ht="15">
      <c r="A366" s="34">
        <f t="shared" si="6"/>
        <v>40572</v>
      </c>
      <c r="B366" s="41"/>
      <c r="C366" s="42"/>
      <c r="D366" s="43"/>
      <c r="E366" s="42"/>
      <c r="F366" s="42"/>
      <c r="G366" s="43"/>
      <c r="H366" s="14"/>
      <c r="I366" s="14"/>
      <c r="J366" s="14"/>
      <c r="K366" s="41"/>
      <c r="L366" s="42"/>
      <c r="M366" s="43"/>
      <c r="N366" s="14"/>
      <c r="O366" s="14"/>
      <c r="P366" s="14"/>
      <c r="Q366" s="41"/>
      <c r="R366" s="42"/>
      <c r="S366" s="43"/>
      <c r="T366" s="14"/>
      <c r="U366" s="14"/>
      <c r="V366" s="14"/>
      <c r="W366" s="41"/>
      <c r="X366" s="42"/>
      <c r="Y366" s="43"/>
      <c r="Z366" s="14"/>
      <c r="AA366" s="14"/>
      <c r="AB366" s="14"/>
      <c r="AC366" s="44"/>
      <c r="AD366" s="42"/>
      <c r="AE366" s="143"/>
    </row>
    <row r="367" spans="1:31" ht="15">
      <c r="A367" s="34">
        <f t="shared" si="6"/>
        <v>40573</v>
      </c>
      <c r="B367" s="41"/>
      <c r="C367" s="42"/>
      <c r="D367" s="43"/>
      <c r="E367" s="42"/>
      <c r="F367" s="42"/>
      <c r="G367" s="43"/>
      <c r="H367" s="14"/>
      <c r="I367" s="14"/>
      <c r="J367" s="14"/>
      <c r="K367" s="41"/>
      <c r="L367" s="42"/>
      <c r="M367" s="43"/>
      <c r="N367" s="14"/>
      <c r="O367" s="14"/>
      <c r="P367" s="14"/>
      <c r="Q367" s="41"/>
      <c r="R367" s="42"/>
      <c r="S367" s="43"/>
      <c r="T367" s="14"/>
      <c r="U367" s="14"/>
      <c r="V367" s="14"/>
      <c r="W367" s="41"/>
      <c r="X367" s="42"/>
      <c r="Y367" s="43"/>
      <c r="Z367" s="14"/>
      <c r="AA367" s="14"/>
      <c r="AB367" s="14"/>
      <c r="AC367" s="44"/>
      <c r="AD367" s="42"/>
      <c r="AE367" s="143"/>
    </row>
    <row r="368" spans="1:31" ht="15">
      <c r="A368" s="34">
        <f t="shared" si="6"/>
        <v>40574</v>
      </c>
      <c r="B368" s="41"/>
      <c r="C368" s="42"/>
      <c r="D368" s="43"/>
      <c r="E368" s="42"/>
      <c r="F368" s="42"/>
      <c r="G368" s="43"/>
      <c r="H368" s="14"/>
      <c r="I368" s="14"/>
      <c r="J368" s="14"/>
      <c r="K368" s="41"/>
      <c r="L368" s="42"/>
      <c r="M368" s="43"/>
      <c r="N368" s="14"/>
      <c r="O368" s="14"/>
      <c r="P368" s="14"/>
      <c r="Q368" s="41"/>
      <c r="R368" s="42"/>
      <c r="S368" s="43"/>
      <c r="T368" s="14"/>
      <c r="U368" s="14"/>
      <c r="V368" s="14"/>
      <c r="W368" s="41"/>
      <c r="X368" s="42"/>
      <c r="Y368" s="43"/>
      <c r="Z368" s="14"/>
      <c r="AA368" s="14"/>
      <c r="AB368" s="14"/>
      <c r="AC368" s="44"/>
      <c r="AD368" s="42"/>
      <c r="AE368" s="143"/>
    </row>
    <row r="369" spans="1:31" ht="15">
      <c r="A369" s="34">
        <f t="shared" si="6"/>
        <v>40575</v>
      </c>
      <c r="B369" s="41"/>
      <c r="C369" s="42"/>
      <c r="D369" s="43"/>
      <c r="E369" s="42"/>
      <c r="F369" s="42"/>
      <c r="G369" s="43"/>
      <c r="H369" s="14"/>
      <c r="I369" s="14"/>
      <c r="J369" s="14"/>
      <c r="K369" s="41"/>
      <c r="L369" s="42"/>
      <c r="M369" s="43"/>
      <c r="N369" s="14"/>
      <c r="O369" s="14"/>
      <c r="P369" s="14"/>
      <c r="Q369" s="41"/>
      <c r="R369" s="42"/>
      <c r="S369" s="43"/>
      <c r="T369" s="14"/>
      <c r="U369" s="14"/>
      <c r="V369" s="14"/>
      <c r="W369" s="41"/>
      <c r="X369" s="42"/>
      <c r="Y369" s="43"/>
      <c r="Z369" s="14"/>
      <c r="AA369" s="14"/>
      <c r="AB369" s="14"/>
      <c r="AC369" s="44"/>
      <c r="AD369" s="42"/>
      <c r="AE369" s="143"/>
    </row>
    <row r="370" spans="1:31" ht="15">
      <c r="A370" s="34">
        <f t="shared" si="6"/>
        <v>40576</v>
      </c>
      <c r="B370" s="41"/>
      <c r="C370" s="42"/>
      <c r="D370" s="43"/>
      <c r="E370" s="42"/>
      <c r="F370" s="42"/>
      <c r="G370" s="43"/>
      <c r="H370" s="14"/>
      <c r="I370" s="14"/>
      <c r="J370" s="14"/>
      <c r="K370" s="41"/>
      <c r="L370" s="42"/>
      <c r="M370" s="43"/>
      <c r="N370" s="14"/>
      <c r="O370" s="14"/>
      <c r="P370" s="14"/>
      <c r="Q370" s="41"/>
      <c r="R370" s="42"/>
      <c r="S370" s="43"/>
      <c r="T370" s="14"/>
      <c r="U370" s="14"/>
      <c r="V370" s="14"/>
      <c r="W370" s="41"/>
      <c r="X370" s="42"/>
      <c r="Y370" s="43"/>
      <c r="Z370" s="14"/>
      <c r="AA370" s="14"/>
      <c r="AB370" s="14"/>
      <c r="AC370" s="44"/>
      <c r="AD370" s="42"/>
      <c r="AE370" s="143"/>
    </row>
    <row r="371" spans="1:31" ht="15">
      <c r="A371" s="34">
        <f t="shared" si="6"/>
        <v>40577</v>
      </c>
      <c r="B371" s="41"/>
      <c r="C371" s="42"/>
      <c r="D371" s="43"/>
      <c r="E371" s="42"/>
      <c r="F371" s="42"/>
      <c r="G371" s="43"/>
      <c r="H371" s="14"/>
      <c r="I371" s="14"/>
      <c r="J371" s="14"/>
      <c r="K371" s="41"/>
      <c r="L371" s="42"/>
      <c r="M371" s="43"/>
      <c r="N371" s="14"/>
      <c r="O371" s="14"/>
      <c r="P371" s="14"/>
      <c r="Q371" s="41"/>
      <c r="R371" s="42"/>
      <c r="S371" s="43"/>
      <c r="T371" s="14"/>
      <c r="U371" s="14"/>
      <c r="V371" s="14"/>
      <c r="W371" s="41"/>
      <c r="X371" s="42"/>
      <c r="Y371" s="43"/>
      <c r="Z371" s="14"/>
      <c r="AA371" s="14"/>
      <c r="AB371" s="14"/>
      <c r="AC371" s="44"/>
      <c r="AD371" s="42"/>
      <c r="AE371" s="143"/>
    </row>
    <row r="372" spans="1:31" ht="15">
      <c r="A372" s="34">
        <f t="shared" si="6"/>
        <v>40578</v>
      </c>
      <c r="B372" s="41"/>
      <c r="C372" s="42"/>
      <c r="D372" s="43"/>
      <c r="E372" s="42"/>
      <c r="F372" s="42"/>
      <c r="G372" s="43"/>
      <c r="H372" s="14"/>
      <c r="I372" s="14"/>
      <c r="J372" s="14"/>
      <c r="K372" s="41"/>
      <c r="L372" s="42"/>
      <c r="M372" s="43"/>
      <c r="N372" s="14"/>
      <c r="O372" s="14"/>
      <c r="P372" s="14"/>
      <c r="Q372" s="41"/>
      <c r="R372" s="42"/>
      <c r="S372" s="43"/>
      <c r="T372" s="14"/>
      <c r="U372" s="14"/>
      <c r="V372" s="14"/>
      <c r="W372" s="41"/>
      <c r="X372" s="42"/>
      <c r="Y372" s="43"/>
      <c r="Z372" s="14"/>
      <c r="AA372" s="14"/>
      <c r="AB372" s="14"/>
      <c r="AC372" s="44"/>
      <c r="AD372" s="42"/>
      <c r="AE372" s="143"/>
    </row>
    <row r="373" spans="1:31" ht="15">
      <c r="A373" s="34">
        <f t="shared" si="6"/>
        <v>40579</v>
      </c>
      <c r="B373" s="41"/>
      <c r="C373" s="42"/>
      <c r="D373" s="43"/>
      <c r="E373" s="42"/>
      <c r="F373" s="42"/>
      <c r="G373" s="43"/>
      <c r="H373" s="14"/>
      <c r="I373" s="14"/>
      <c r="J373" s="14"/>
      <c r="K373" s="41"/>
      <c r="L373" s="42"/>
      <c r="M373" s="43"/>
      <c r="N373" s="14"/>
      <c r="O373" s="14"/>
      <c r="P373" s="14"/>
      <c r="Q373" s="41"/>
      <c r="R373" s="42"/>
      <c r="S373" s="43"/>
      <c r="T373" s="14"/>
      <c r="U373" s="14"/>
      <c r="V373" s="14"/>
      <c r="W373" s="41"/>
      <c r="X373" s="42"/>
      <c r="Y373" s="43"/>
      <c r="Z373" s="14"/>
      <c r="AA373" s="14"/>
      <c r="AB373" s="14"/>
      <c r="AC373" s="44"/>
      <c r="AD373" s="42"/>
      <c r="AE373" s="143"/>
    </row>
    <row r="374" spans="1:31" ht="15">
      <c r="A374" s="34">
        <f t="shared" si="6"/>
        <v>40580</v>
      </c>
      <c r="B374" s="41"/>
      <c r="C374" s="42"/>
      <c r="D374" s="43"/>
      <c r="E374" s="42"/>
      <c r="F374" s="42"/>
      <c r="G374" s="43"/>
      <c r="H374" s="14"/>
      <c r="I374" s="14"/>
      <c r="J374" s="14"/>
      <c r="K374" s="41"/>
      <c r="L374" s="42"/>
      <c r="M374" s="43"/>
      <c r="N374" s="14"/>
      <c r="O374" s="14"/>
      <c r="P374" s="14"/>
      <c r="Q374" s="41"/>
      <c r="R374" s="42"/>
      <c r="S374" s="43"/>
      <c r="T374" s="14"/>
      <c r="U374" s="14"/>
      <c r="V374" s="14"/>
      <c r="W374" s="41"/>
      <c r="X374" s="42"/>
      <c r="Y374" s="43"/>
      <c r="Z374" s="14"/>
      <c r="AA374" s="14"/>
      <c r="AB374" s="14"/>
      <c r="AC374" s="44"/>
      <c r="AD374" s="42"/>
      <c r="AE374" s="143"/>
    </row>
    <row r="375" spans="1:31" ht="15">
      <c r="A375" s="34">
        <f t="shared" si="6"/>
        <v>40581</v>
      </c>
      <c r="B375" s="41"/>
      <c r="C375" s="42"/>
      <c r="D375" s="43"/>
      <c r="E375" s="42"/>
      <c r="F375" s="42"/>
      <c r="G375" s="43"/>
      <c r="H375" s="14"/>
      <c r="I375" s="14"/>
      <c r="J375" s="14"/>
      <c r="K375" s="41"/>
      <c r="L375" s="42"/>
      <c r="M375" s="43"/>
      <c r="N375" s="14"/>
      <c r="O375" s="14"/>
      <c r="P375" s="14"/>
      <c r="Q375" s="41"/>
      <c r="R375" s="42"/>
      <c r="S375" s="43"/>
      <c r="T375" s="14"/>
      <c r="U375" s="14"/>
      <c r="V375" s="14"/>
      <c r="W375" s="41"/>
      <c r="X375" s="42"/>
      <c r="Y375" s="43"/>
      <c r="Z375" s="14"/>
      <c r="AA375" s="14"/>
      <c r="AB375" s="14"/>
      <c r="AC375" s="44"/>
      <c r="AD375" s="42"/>
      <c r="AE375" s="143"/>
    </row>
    <row r="376" spans="1:31" ht="15">
      <c r="A376" s="34">
        <f t="shared" si="6"/>
        <v>40582</v>
      </c>
      <c r="B376" s="41"/>
      <c r="C376" s="42"/>
      <c r="D376" s="43"/>
      <c r="E376" s="42"/>
      <c r="F376" s="42"/>
      <c r="G376" s="43"/>
      <c r="H376" s="14"/>
      <c r="I376" s="14"/>
      <c r="J376" s="14"/>
      <c r="K376" s="41"/>
      <c r="L376" s="42"/>
      <c r="M376" s="43"/>
      <c r="N376" s="14"/>
      <c r="O376" s="14"/>
      <c r="P376" s="14"/>
      <c r="Q376" s="41"/>
      <c r="R376" s="42"/>
      <c r="S376" s="43"/>
      <c r="T376" s="14"/>
      <c r="U376" s="14"/>
      <c r="V376" s="14"/>
      <c r="W376" s="41"/>
      <c r="X376" s="42"/>
      <c r="Y376" s="43"/>
      <c r="Z376" s="14"/>
      <c r="AA376" s="14"/>
      <c r="AB376" s="14"/>
      <c r="AC376" s="44"/>
      <c r="AD376" s="42"/>
      <c r="AE376" s="143"/>
    </row>
    <row r="377" spans="1:31" ht="15">
      <c r="A377" s="34">
        <f t="shared" si="6"/>
        <v>40583</v>
      </c>
      <c r="B377" s="41"/>
      <c r="C377" s="42"/>
      <c r="D377" s="43"/>
      <c r="E377" s="42"/>
      <c r="F377" s="42"/>
      <c r="G377" s="43"/>
      <c r="H377" s="14"/>
      <c r="I377" s="14"/>
      <c r="J377" s="14"/>
      <c r="K377" s="41"/>
      <c r="L377" s="42"/>
      <c r="M377" s="43"/>
      <c r="N377" s="14"/>
      <c r="O377" s="14"/>
      <c r="P377" s="14"/>
      <c r="Q377" s="41"/>
      <c r="R377" s="42"/>
      <c r="S377" s="43"/>
      <c r="T377" s="14"/>
      <c r="U377" s="14"/>
      <c r="V377" s="14"/>
      <c r="W377" s="41"/>
      <c r="X377" s="42"/>
      <c r="Y377" s="43"/>
      <c r="Z377" s="14"/>
      <c r="AA377" s="14"/>
      <c r="AB377" s="14"/>
      <c r="AC377" s="44"/>
      <c r="AD377" s="42"/>
      <c r="AE377" s="143"/>
    </row>
    <row r="378" spans="1:31" ht="15">
      <c r="A378" s="34">
        <f t="shared" si="6"/>
        <v>40584</v>
      </c>
      <c r="B378" s="41"/>
      <c r="C378" s="42"/>
      <c r="D378" s="43"/>
      <c r="E378" s="42"/>
      <c r="F378" s="42"/>
      <c r="G378" s="43"/>
      <c r="H378" s="14"/>
      <c r="I378" s="14"/>
      <c r="J378" s="14"/>
      <c r="K378" s="41"/>
      <c r="L378" s="42"/>
      <c r="M378" s="43"/>
      <c r="N378" s="14"/>
      <c r="O378" s="14"/>
      <c r="P378" s="14"/>
      <c r="Q378" s="41"/>
      <c r="R378" s="42"/>
      <c r="S378" s="43"/>
      <c r="T378" s="14"/>
      <c r="U378" s="14"/>
      <c r="V378" s="14"/>
      <c r="W378" s="41"/>
      <c r="X378" s="42"/>
      <c r="Y378" s="43"/>
      <c r="Z378" s="14"/>
      <c r="AA378" s="14"/>
      <c r="AB378" s="14"/>
      <c r="AC378" s="44"/>
      <c r="AD378" s="42"/>
      <c r="AE378" s="143"/>
    </row>
    <row r="379" spans="1:31" ht="15">
      <c r="A379" s="34">
        <f t="shared" si="6"/>
        <v>40585</v>
      </c>
      <c r="B379" s="41"/>
      <c r="C379" s="42"/>
      <c r="D379" s="43"/>
      <c r="E379" s="42"/>
      <c r="F379" s="42"/>
      <c r="G379" s="43"/>
      <c r="H379" s="14"/>
      <c r="I379" s="14"/>
      <c r="J379" s="14"/>
      <c r="K379" s="41"/>
      <c r="L379" s="42"/>
      <c r="M379" s="43"/>
      <c r="N379" s="14"/>
      <c r="O379" s="14"/>
      <c r="P379" s="14"/>
      <c r="Q379" s="41"/>
      <c r="R379" s="42"/>
      <c r="S379" s="43"/>
      <c r="T379" s="14"/>
      <c r="U379" s="14"/>
      <c r="V379" s="14"/>
      <c r="W379" s="41"/>
      <c r="X379" s="42"/>
      <c r="Y379" s="43"/>
      <c r="Z379" s="14"/>
      <c r="AA379" s="14"/>
      <c r="AB379" s="14"/>
      <c r="AC379" s="44"/>
      <c r="AD379" s="42"/>
      <c r="AE379" s="143"/>
    </row>
    <row r="380" spans="1:31" ht="15">
      <c r="A380" s="34">
        <f t="shared" si="6"/>
        <v>40586</v>
      </c>
      <c r="B380" s="41"/>
      <c r="C380" s="42"/>
      <c r="D380" s="43"/>
      <c r="E380" s="42"/>
      <c r="F380" s="42"/>
      <c r="G380" s="43"/>
      <c r="H380" s="14"/>
      <c r="I380" s="14"/>
      <c r="J380" s="14"/>
      <c r="K380" s="41"/>
      <c r="L380" s="42"/>
      <c r="M380" s="43"/>
      <c r="N380" s="14"/>
      <c r="O380" s="14"/>
      <c r="P380" s="14"/>
      <c r="Q380" s="41"/>
      <c r="R380" s="42"/>
      <c r="S380" s="43"/>
      <c r="T380" s="14"/>
      <c r="U380" s="14"/>
      <c r="V380" s="14"/>
      <c r="W380" s="41"/>
      <c r="X380" s="42"/>
      <c r="Y380" s="43"/>
      <c r="Z380" s="14"/>
      <c r="AA380" s="14"/>
      <c r="AB380" s="14"/>
      <c r="AC380" s="44"/>
      <c r="AD380" s="42"/>
      <c r="AE380" s="143"/>
    </row>
    <row r="381" spans="1:31" ht="15">
      <c r="A381" s="34">
        <f t="shared" si="6"/>
        <v>40587</v>
      </c>
      <c r="B381" s="41"/>
      <c r="C381" s="42"/>
      <c r="D381" s="43"/>
      <c r="E381" s="42"/>
      <c r="F381" s="42"/>
      <c r="G381" s="43"/>
      <c r="H381" s="14"/>
      <c r="I381" s="14"/>
      <c r="J381" s="14"/>
      <c r="K381" s="41"/>
      <c r="L381" s="42"/>
      <c r="M381" s="43"/>
      <c r="N381" s="14"/>
      <c r="O381" s="14"/>
      <c r="P381" s="14"/>
      <c r="Q381" s="41"/>
      <c r="R381" s="42"/>
      <c r="S381" s="43"/>
      <c r="T381" s="14"/>
      <c r="U381" s="14"/>
      <c r="V381" s="14"/>
      <c r="W381" s="41"/>
      <c r="X381" s="42"/>
      <c r="Y381" s="43"/>
      <c r="Z381" s="14"/>
      <c r="AA381" s="14"/>
      <c r="AB381" s="14"/>
      <c r="AC381" s="44"/>
      <c r="AD381" s="42"/>
      <c r="AE381" s="143"/>
    </row>
    <row r="382" spans="1:31" ht="15">
      <c r="A382" s="34">
        <f t="shared" si="6"/>
        <v>40588</v>
      </c>
      <c r="B382" s="41"/>
      <c r="C382" s="42"/>
      <c r="D382" s="43"/>
      <c r="E382" s="42"/>
      <c r="F382" s="42"/>
      <c r="G382" s="43"/>
      <c r="H382" s="14"/>
      <c r="I382" s="14"/>
      <c r="J382" s="14"/>
      <c r="K382" s="41"/>
      <c r="L382" s="42"/>
      <c r="M382" s="43"/>
      <c r="N382" s="14"/>
      <c r="O382" s="14"/>
      <c r="P382" s="14"/>
      <c r="Q382" s="41"/>
      <c r="R382" s="42"/>
      <c r="S382" s="43"/>
      <c r="T382" s="14"/>
      <c r="U382" s="14"/>
      <c r="V382" s="14"/>
      <c r="W382" s="41"/>
      <c r="X382" s="42"/>
      <c r="Y382" s="43"/>
      <c r="Z382" s="14"/>
      <c r="AA382" s="14"/>
      <c r="AB382" s="14"/>
      <c r="AC382" s="44"/>
      <c r="AD382" s="42"/>
      <c r="AE382" s="143"/>
    </row>
    <row r="383" spans="1:31" ht="15">
      <c r="A383" s="34">
        <f t="shared" si="6"/>
        <v>40589</v>
      </c>
      <c r="B383" s="41"/>
      <c r="C383" s="42"/>
      <c r="D383" s="43"/>
      <c r="E383" s="42"/>
      <c r="F383" s="42"/>
      <c r="G383" s="43"/>
      <c r="H383" s="14"/>
      <c r="I383" s="14"/>
      <c r="J383" s="14"/>
      <c r="K383" s="41"/>
      <c r="L383" s="42"/>
      <c r="M383" s="43"/>
      <c r="N383" s="14"/>
      <c r="O383" s="14"/>
      <c r="P383" s="14"/>
      <c r="Q383" s="41"/>
      <c r="R383" s="42"/>
      <c r="S383" s="43"/>
      <c r="T383" s="14"/>
      <c r="U383" s="14"/>
      <c r="V383" s="14"/>
      <c r="W383" s="41"/>
      <c r="X383" s="42"/>
      <c r="Y383" s="43"/>
      <c r="Z383" s="14"/>
      <c r="AA383" s="14"/>
      <c r="AB383" s="14"/>
      <c r="AC383" s="44"/>
      <c r="AD383" s="42"/>
      <c r="AE383" s="143"/>
    </row>
    <row r="384" spans="1:31" ht="15">
      <c r="A384" s="34">
        <f t="shared" si="6"/>
        <v>40590</v>
      </c>
      <c r="B384" s="41"/>
      <c r="C384" s="42"/>
      <c r="D384" s="43"/>
      <c r="E384" s="42"/>
      <c r="F384" s="42"/>
      <c r="G384" s="43"/>
      <c r="H384" s="14"/>
      <c r="I384" s="14"/>
      <c r="J384" s="14"/>
      <c r="K384" s="41"/>
      <c r="L384" s="42"/>
      <c r="M384" s="43"/>
      <c r="N384" s="14"/>
      <c r="O384" s="14"/>
      <c r="P384" s="14"/>
      <c r="Q384" s="41"/>
      <c r="R384" s="42"/>
      <c r="S384" s="43"/>
      <c r="T384" s="14"/>
      <c r="U384" s="14"/>
      <c r="V384" s="14"/>
      <c r="W384" s="41"/>
      <c r="X384" s="42"/>
      <c r="Y384" s="43"/>
      <c r="Z384" s="14"/>
      <c r="AA384" s="14"/>
      <c r="AB384" s="14"/>
      <c r="AC384" s="44"/>
      <c r="AD384" s="42"/>
      <c r="AE384" s="143"/>
    </row>
    <row r="385" spans="1:4" ht="15">
      <c r="A385" s="34">
        <f t="shared" si="6"/>
        <v>40591</v>
      </c>
      <c r="B385" s="320"/>
      <c r="C385" s="42"/>
      <c r="D385" s="158"/>
    </row>
    <row r="386" spans="1:4" ht="15">
      <c r="A386" s="34">
        <f t="shared" si="6"/>
        <v>40592</v>
      </c>
      <c r="B386" s="320"/>
      <c r="C386" s="42"/>
      <c r="D386" s="158"/>
    </row>
    <row r="387" spans="1:4" ht="15">
      <c r="A387" s="34">
        <f t="shared" si="6"/>
        <v>40593</v>
      </c>
      <c r="B387" s="320"/>
      <c r="C387" s="127"/>
      <c r="D387" s="158"/>
    </row>
    <row r="388" spans="1:4" ht="15">
      <c r="A388" s="34">
        <f t="shared" si="6"/>
        <v>40594</v>
      </c>
      <c r="B388" s="320"/>
      <c r="C388" s="127"/>
      <c r="D388" s="158"/>
    </row>
    <row r="389" spans="1:4" ht="15">
      <c r="A389" s="34">
        <f t="shared" si="6"/>
        <v>40595</v>
      </c>
      <c r="B389" s="320"/>
      <c r="C389" s="127"/>
      <c r="D389" s="158"/>
    </row>
    <row r="390" spans="1:4" ht="15">
      <c r="A390" s="34">
        <f t="shared" si="6"/>
        <v>40596</v>
      </c>
      <c r="B390" s="320"/>
      <c r="C390" s="127"/>
      <c r="D390" s="158"/>
    </row>
    <row r="391" spans="1:4" ht="15">
      <c r="A391" s="34">
        <f t="shared" si="6"/>
        <v>40597</v>
      </c>
      <c r="B391" s="320"/>
      <c r="C391" s="127"/>
      <c r="D391" s="158"/>
    </row>
    <row r="392" spans="1:4" ht="15">
      <c r="A392" s="34">
        <f t="shared" si="6"/>
        <v>40598</v>
      </c>
      <c r="B392" s="320"/>
      <c r="C392" s="127"/>
      <c r="D392" s="158"/>
    </row>
    <row r="393" spans="1:4" ht="15.75" thickBot="1">
      <c r="A393" s="34">
        <f t="shared" si="6"/>
        <v>40599</v>
      </c>
      <c r="B393" s="824"/>
      <c r="C393" s="825"/>
      <c r="D393" s="19"/>
    </row>
  </sheetData>
  <sheetProtection/>
  <printOptions/>
  <pageMargins left="0.75" right="0.75" top="1" bottom="1" header="0.5" footer="0.5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55"/>
  <sheetViews>
    <sheetView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83" sqref="K83"/>
    </sheetView>
  </sheetViews>
  <sheetFormatPr defaultColWidth="9.140625" defaultRowHeight="12.75"/>
  <cols>
    <col min="1" max="1" width="13.7109375" style="0" customWidth="1"/>
    <col min="9" max="9" width="9.28125" style="0" customWidth="1"/>
    <col min="10" max="10" width="15.28125" style="0" customWidth="1"/>
    <col min="11" max="11" width="14.28125" style="0" customWidth="1"/>
    <col min="12" max="12" width="13.140625" style="0" customWidth="1"/>
    <col min="15" max="15" width="9.00390625" style="0" customWidth="1"/>
    <col min="16" max="16" width="7.28125" style="0" hidden="1" customWidth="1"/>
    <col min="18" max="18" width="31.57421875" style="0" customWidth="1"/>
    <col min="19" max="19" width="30.421875" style="0" customWidth="1"/>
    <col min="20" max="20" width="29.140625" style="0" customWidth="1"/>
  </cols>
  <sheetData>
    <row r="1" spans="1:23" ht="21.75" thickBot="1" thickTop="1">
      <c r="A1" s="45" t="s">
        <v>376</v>
      </c>
      <c r="B1" s="46" t="s">
        <v>391</v>
      </c>
      <c r="C1" s="47"/>
      <c r="D1" s="47"/>
      <c r="E1" s="47"/>
      <c r="F1" s="47"/>
      <c r="G1" s="47"/>
      <c r="H1" s="47"/>
      <c r="I1" s="293"/>
      <c r="J1" s="46" t="s">
        <v>605</v>
      </c>
      <c r="K1" s="47"/>
      <c r="L1" s="47"/>
      <c r="M1" s="47"/>
      <c r="N1" s="47"/>
      <c r="O1" s="47"/>
      <c r="P1" s="47"/>
      <c r="Q1" s="48"/>
      <c r="R1" s="49" t="s">
        <v>394</v>
      </c>
      <c r="S1" s="50" t="s">
        <v>395</v>
      </c>
      <c r="T1" s="51" t="s">
        <v>576</v>
      </c>
      <c r="U1" s="52"/>
      <c r="V1" s="52"/>
      <c r="W1" s="52"/>
    </row>
    <row r="2" spans="1:23" ht="15" thickTop="1">
      <c r="A2" s="53">
        <f>'Crew Change'!A3</f>
        <v>40209</v>
      </c>
      <c r="B2" s="54"/>
      <c r="C2" s="55"/>
      <c r="D2" s="55"/>
      <c r="E2" s="55"/>
      <c r="F2" s="55"/>
      <c r="G2" s="55"/>
      <c r="H2" s="55"/>
      <c r="I2" s="145"/>
      <c r="J2" s="295"/>
      <c r="K2" s="55"/>
      <c r="L2" s="55"/>
      <c r="M2" s="55"/>
      <c r="N2" s="55"/>
      <c r="O2" s="55"/>
      <c r="P2" s="55"/>
      <c r="Q2" s="56"/>
      <c r="R2" s="54"/>
      <c r="S2" s="57"/>
      <c r="T2" s="145"/>
      <c r="U2" s="58"/>
      <c r="V2" s="58"/>
      <c r="W2" s="58"/>
    </row>
    <row r="3" spans="1:20" ht="14.25">
      <c r="A3" s="53">
        <f aca="true" t="shared" si="0" ref="A3:A13">A2+1</f>
        <v>40210</v>
      </c>
      <c r="B3" s="59"/>
      <c r="C3" s="59"/>
      <c r="D3" s="59"/>
      <c r="E3" s="59"/>
      <c r="F3" s="59"/>
      <c r="G3" s="59"/>
      <c r="H3" s="59"/>
      <c r="I3" s="59"/>
      <c r="J3" s="54"/>
      <c r="K3" s="55"/>
      <c r="L3" s="55"/>
      <c r="M3" s="59"/>
      <c r="N3" s="59"/>
      <c r="O3" s="59"/>
      <c r="P3" s="59"/>
      <c r="Q3" s="144"/>
      <c r="R3" s="54"/>
      <c r="S3" s="294"/>
      <c r="T3" s="56"/>
    </row>
    <row r="4" spans="1:20" ht="14.25">
      <c r="A4" s="53">
        <f t="shared" si="0"/>
        <v>40211</v>
      </c>
      <c r="J4" s="325"/>
      <c r="Q4" s="119"/>
      <c r="R4" s="54"/>
      <c r="S4" s="294"/>
      <c r="T4" s="324"/>
    </row>
    <row r="5" spans="1:20" ht="14.25">
      <c r="A5" s="53">
        <f t="shared" si="0"/>
        <v>40212</v>
      </c>
      <c r="D5" s="127"/>
      <c r="E5" s="120"/>
      <c r="J5" s="54"/>
      <c r="K5" s="55"/>
      <c r="Q5" s="119"/>
      <c r="R5" s="54"/>
      <c r="S5" s="294"/>
      <c r="T5" s="147"/>
    </row>
    <row r="6" spans="1:20" ht="14.25">
      <c r="A6" s="53">
        <f t="shared" si="0"/>
        <v>40213</v>
      </c>
      <c r="J6" s="118"/>
      <c r="K6" s="120"/>
      <c r="L6" s="120"/>
      <c r="M6" s="120"/>
      <c r="Q6" s="119"/>
      <c r="R6" s="54"/>
      <c r="S6" s="294"/>
      <c r="T6" s="147"/>
    </row>
    <row r="7" spans="1:20" ht="14.25">
      <c r="A7" s="53">
        <f t="shared" si="0"/>
        <v>40214</v>
      </c>
      <c r="I7" s="119"/>
      <c r="Q7" s="119"/>
      <c r="R7" s="54"/>
      <c r="S7" s="294"/>
      <c r="T7" s="147"/>
    </row>
    <row r="8" spans="1:20" ht="14.25">
      <c r="A8" s="53">
        <f t="shared" si="0"/>
        <v>40215</v>
      </c>
      <c r="I8" s="119"/>
      <c r="J8" s="127"/>
      <c r="Q8" s="119"/>
      <c r="R8" s="54"/>
      <c r="S8" s="294"/>
      <c r="T8" s="147"/>
    </row>
    <row r="9" spans="1:20" ht="14.25">
      <c r="A9" s="53">
        <f t="shared" si="0"/>
        <v>40216</v>
      </c>
      <c r="I9" s="119"/>
      <c r="J9" s="55"/>
      <c r="Q9" s="119"/>
      <c r="R9" s="54"/>
      <c r="S9" s="294"/>
      <c r="T9" s="147"/>
    </row>
    <row r="10" spans="1:20" ht="14.25">
      <c r="A10" s="53">
        <f t="shared" si="0"/>
        <v>40217</v>
      </c>
      <c r="I10" s="119"/>
      <c r="J10" s="127"/>
      <c r="Q10" s="119"/>
      <c r="R10" s="54"/>
      <c r="S10" s="294"/>
      <c r="T10" s="147"/>
    </row>
    <row r="11" spans="1:20" ht="14.25">
      <c r="A11" s="513">
        <f t="shared" si="0"/>
        <v>40218</v>
      </c>
      <c r="I11" s="119"/>
      <c r="J11" s="55"/>
      <c r="Q11" s="119"/>
      <c r="R11" s="54"/>
      <c r="S11" s="294"/>
      <c r="T11" s="147"/>
    </row>
    <row r="12" spans="1:20" ht="14.25">
      <c r="A12" s="513">
        <f t="shared" si="0"/>
        <v>40219</v>
      </c>
      <c r="I12" s="119"/>
      <c r="Q12" s="119"/>
      <c r="R12" s="54"/>
      <c r="S12" s="294"/>
      <c r="T12" s="147"/>
    </row>
    <row r="13" spans="1:20" ht="14.25">
      <c r="A13" s="513">
        <f t="shared" si="0"/>
        <v>40220</v>
      </c>
      <c r="J13" s="118"/>
      <c r="K13" s="120"/>
      <c r="L13" s="120"/>
      <c r="M13" s="120"/>
      <c r="N13" s="120"/>
      <c r="O13" s="120"/>
      <c r="Q13" s="119"/>
      <c r="R13" s="54"/>
      <c r="S13" s="294"/>
      <c r="T13" s="147"/>
    </row>
    <row r="14" spans="1:20" ht="14.25">
      <c r="A14" s="513">
        <f aca="true" t="shared" si="1" ref="A14:A207">A13+1</f>
        <v>40221</v>
      </c>
      <c r="J14" s="118"/>
      <c r="K14" s="127"/>
      <c r="L14" s="120"/>
      <c r="M14" s="120"/>
      <c r="N14" s="120"/>
      <c r="O14" s="120"/>
      <c r="Q14" s="119"/>
      <c r="R14" s="54"/>
      <c r="S14" s="294"/>
      <c r="T14" s="147"/>
    </row>
    <row r="15" spans="1:20" ht="14.25">
      <c r="A15" s="513">
        <f t="shared" si="1"/>
        <v>40222</v>
      </c>
      <c r="B15" s="121"/>
      <c r="C15" s="121"/>
      <c r="J15" s="118"/>
      <c r="Q15" s="119"/>
      <c r="R15" s="54"/>
      <c r="S15" s="294"/>
      <c r="T15" s="147"/>
    </row>
    <row r="16" spans="1:20" ht="14.25">
      <c r="A16" s="513">
        <f t="shared" si="1"/>
        <v>40223</v>
      </c>
      <c r="J16" s="118"/>
      <c r="K16" s="127"/>
      <c r="L16" s="120"/>
      <c r="M16" s="120"/>
      <c r="N16" s="120"/>
      <c r="O16" s="127"/>
      <c r="Q16" s="119"/>
      <c r="R16" s="14"/>
      <c r="S16" s="146"/>
      <c r="T16" s="147"/>
    </row>
    <row r="17" spans="1:20" ht="14.25">
      <c r="A17" s="513">
        <f t="shared" si="1"/>
        <v>40224</v>
      </c>
      <c r="J17" s="118"/>
      <c r="Q17" s="119"/>
      <c r="R17" s="14"/>
      <c r="S17" s="146"/>
      <c r="T17" s="147"/>
    </row>
    <row r="18" spans="1:20" ht="14.25">
      <c r="A18" s="513">
        <f t="shared" si="1"/>
        <v>40225</v>
      </c>
      <c r="J18" s="118"/>
      <c r="Q18" s="119"/>
      <c r="R18" s="14"/>
      <c r="S18" s="146"/>
      <c r="T18" s="147"/>
    </row>
    <row r="19" spans="1:20" ht="14.25">
      <c r="A19" s="513">
        <f t="shared" si="1"/>
        <v>40226</v>
      </c>
      <c r="J19" s="118"/>
      <c r="Q19" s="119"/>
      <c r="R19" s="14"/>
      <c r="S19" s="146"/>
      <c r="T19" s="147"/>
    </row>
    <row r="20" spans="1:20" ht="14.25">
      <c r="A20" s="513">
        <f t="shared" si="1"/>
        <v>40227</v>
      </c>
      <c r="J20" s="118"/>
      <c r="Q20" s="119"/>
      <c r="R20" s="116"/>
      <c r="S20" s="146"/>
      <c r="T20" s="147"/>
    </row>
    <row r="21" spans="1:20" ht="14.25">
      <c r="A21" s="513">
        <f t="shared" si="1"/>
        <v>40228</v>
      </c>
      <c r="J21" s="118"/>
      <c r="Q21" s="119"/>
      <c r="R21" s="54"/>
      <c r="S21" s="146"/>
      <c r="T21" s="147"/>
    </row>
    <row r="22" spans="1:20" ht="14.25">
      <c r="A22" s="513">
        <f t="shared" si="1"/>
        <v>40229</v>
      </c>
      <c r="J22" s="118"/>
      <c r="Q22" s="119"/>
      <c r="R22" s="54"/>
      <c r="S22" s="146"/>
      <c r="T22" s="147"/>
    </row>
    <row r="23" spans="1:20" ht="14.25">
      <c r="A23" s="513">
        <f t="shared" si="1"/>
        <v>40230</v>
      </c>
      <c r="J23" s="123"/>
      <c r="Q23" s="119"/>
      <c r="R23" s="54"/>
      <c r="S23" s="146"/>
      <c r="T23" s="147"/>
    </row>
    <row r="24" spans="1:20" ht="14.25">
      <c r="A24" s="513">
        <f t="shared" si="1"/>
        <v>40231</v>
      </c>
      <c r="B24" s="122"/>
      <c r="J24" s="123"/>
      <c r="Q24" s="119"/>
      <c r="R24" s="54"/>
      <c r="S24" s="146"/>
      <c r="T24" s="147"/>
    </row>
    <row r="25" spans="1:20" ht="14.25">
      <c r="A25" s="513">
        <f t="shared" si="1"/>
        <v>40232</v>
      </c>
      <c r="J25" s="123"/>
      <c r="Q25" s="119"/>
      <c r="R25" s="54"/>
      <c r="S25" s="146"/>
      <c r="T25" s="147"/>
    </row>
    <row r="26" spans="1:20" ht="14.25">
      <c r="A26" s="513">
        <f t="shared" si="1"/>
        <v>40233</v>
      </c>
      <c r="I26" s="127"/>
      <c r="J26" s="123"/>
      <c r="Q26" s="119"/>
      <c r="R26" s="54"/>
      <c r="S26" s="294"/>
      <c r="T26" s="147"/>
    </row>
    <row r="27" spans="1:20" ht="14.25">
      <c r="A27" s="513">
        <f t="shared" si="1"/>
        <v>40234</v>
      </c>
      <c r="J27" s="118"/>
      <c r="Q27" s="119"/>
      <c r="R27" s="54"/>
      <c r="S27" s="146"/>
      <c r="T27" s="147"/>
    </row>
    <row r="28" spans="1:20" ht="14.25">
      <c r="A28" s="53">
        <f t="shared" si="1"/>
        <v>40235</v>
      </c>
      <c r="J28" s="118"/>
      <c r="Q28" s="119"/>
      <c r="R28" s="54"/>
      <c r="S28" s="146"/>
      <c r="T28" s="147"/>
    </row>
    <row r="29" spans="1:20" ht="14.25">
      <c r="A29" s="352">
        <f t="shared" si="1"/>
        <v>40236</v>
      </c>
      <c r="J29" s="118"/>
      <c r="Q29" s="119"/>
      <c r="R29" s="54"/>
      <c r="S29" s="146"/>
      <c r="T29" s="147"/>
    </row>
    <row r="30" spans="1:20" ht="14.25">
      <c r="A30" s="352">
        <f t="shared" si="1"/>
        <v>40237</v>
      </c>
      <c r="J30" s="123"/>
      <c r="Q30" s="119"/>
      <c r="R30" s="116"/>
      <c r="S30" s="146"/>
      <c r="T30" s="147"/>
    </row>
    <row r="31" spans="1:20" ht="14.25">
      <c r="A31" s="352">
        <f t="shared" si="1"/>
        <v>40238</v>
      </c>
      <c r="B31" s="122"/>
      <c r="J31" s="123"/>
      <c r="Q31" s="119"/>
      <c r="R31" s="116"/>
      <c r="S31" s="294"/>
      <c r="T31" s="147"/>
    </row>
    <row r="32" spans="1:20" ht="14.25">
      <c r="A32" s="352">
        <f t="shared" si="1"/>
        <v>40239</v>
      </c>
      <c r="B32" s="122"/>
      <c r="J32" s="123"/>
      <c r="Q32" s="119"/>
      <c r="R32" s="116"/>
      <c r="S32" s="294"/>
      <c r="T32" s="147"/>
    </row>
    <row r="33" spans="1:20" ht="14.25">
      <c r="A33" s="352">
        <f t="shared" si="1"/>
        <v>40240</v>
      </c>
      <c r="I33" s="127"/>
      <c r="J33" s="123"/>
      <c r="Q33" s="119"/>
      <c r="R33" s="116"/>
      <c r="S33" s="294"/>
      <c r="T33" s="147"/>
    </row>
    <row r="34" spans="1:20" ht="14.25">
      <c r="A34" s="352">
        <f t="shared" si="1"/>
        <v>40241</v>
      </c>
      <c r="I34" s="127"/>
      <c r="J34" s="123"/>
      <c r="Q34" s="119"/>
      <c r="R34" s="116"/>
      <c r="S34" s="294"/>
      <c r="T34" s="147"/>
    </row>
    <row r="35" spans="1:20" ht="14.25">
      <c r="A35" s="352">
        <f t="shared" si="1"/>
        <v>40242</v>
      </c>
      <c r="I35" s="127"/>
      <c r="J35" s="123"/>
      <c r="Q35" s="119"/>
      <c r="R35" s="116"/>
      <c r="S35" s="294"/>
      <c r="T35" s="147"/>
    </row>
    <row r="36" spans="1:20" ht="14.25">
      <c r="A36" s="352">
        <f t="shared" si="1"/>
        <v>40243</v>
      </c>
      <c r="I36" s="127"/>
      <c r="J36" s="123"/>
      <c r="K36" s="120"/>
      <c r="Q36" s="119"/>
      <c r="R36" s="116"/>
      <c r="S36" s="294"/>
      <c r="T36" s="147"/>
    </row>
    <row r="37" spans="1:20" ht="14.25">
      <c r="A37" s="352">
        <f t="shared" si="1"/>
        <v>40244</v>
      </c>
      <c r="I37" s="127"/>
      <c r="J37" s="123"/>
      <c r="Q37" s="119"/>
      <c r="R37" s="116"/>
      <c r="S37" s="294"/>
      <c r="T37" s="147"/>
    </row>
    <row r="38" spans="1:20" ht="14.25">
      <c r="A38" s="352">
        <f t="shared" si="1"/>
        <v>40245</v>
      </c>
      <c r="I38" s="127"/>
      <c r="J38" s="123"/>
      <c r="Q38" s="119"/>
      <c r="R38" s="116"/>
      <c r="S38" s="294"/>
      <c r="T38" s="147"/>
    </row>
    <row r="39" spans="1:20" ht="14.25">
      <c r="A39" s="352">
        <f t="shared" si="1"/>
        <v>40246</v>
      </c>
      <c r="J39" s="118"/>
      <c r="Q39" s="119"/>
      <c r="R39" s="116"/>
      <c r="S39" s="294"/>
      <c r="T39" s="147"/>
    </row>
    <row r="40" spans="1:20" ht="14.25">
      <c r="A40" s="352">
        <f t="shared" si="1"/>
        <v>40247</v>
      </c>
      <c r="I40" s="127"/>
      <c r="J40" s="320"/>
      <c r="M40" s="120"/>
      <c r="Q40" s="119"/>
      <c r="R40" s="116"/>
      <c r="S40" s="294"/>
      <c r="T40" s="147"/>
    </row>
    <row r="41" spans="1:20" ht="14.25">
      <c r="A41" s="352">
        <f t="shared" si="1"/>
        <v>40248</v>
      </c>
      <c r="I41" s="127"/>
      <c r="J41" s="123"/>
      <c r="Q41" s="119"/>
      <c r="R41" s="116"/>
      <c r="S41" s="294"/>
      <c r="T41" s="147"/>
    </row>
    <row r="42" spans="1:20" ht="14.25">
      <c r="A42" s="352">
        <f t="shared" si="1"/>
        <v>40249</v>
      </c>
      <c r="I42" s="127"/>
      <c r="J42" s="320"/>
      <c r="Q42" s="119"/>
      <c r="R42" s="116"/>
      <c r="S42" s="294"/>
      <c r="T42" s="147"/>
    </row>
    <row r="43" spans="1:20" ht="14.25">
      <c r="A43" s="513">
        <f t="shared" si="1"/>
        <v>40250</v>
      </c>
      <c r="I43" s="127"/>
      <c r="J43" s="123"/>
      <c r="Q43" s="119"/>
      <c r="R43" s="116"/>
      <c r="S43" s="294"/>
      <c r="T43" s="147"/>
    </row>
    <row r="44" spans="1:20" ht="14.25">
      <c r="A44" s="513">
        <f t="shared" si="1"/>
        <v>40251</v>
      </c>
      <c r="I44" s="119"/>
      <c r="J44" s="123"/>
      <c r="Q44" s="119"/>
      <c r="R44" s="54"/>
      <c r="S44" s="294"/>
      <c r="T44" s="147"/>
    </row>
    <row r="45" spans="1:20" ht="14.25">
      <c r="A45" s="513">
        <f t="shared" si="1"/>
        <v>40252</v>
      </c>
      <c r="I45" s="119"/>
      <c r="J45" s="120"/>
      <c r="Q45" s="119"/>
      <c r="R45" s="116"/>
      <c r="S45" s="294"/>
      <c r="T45" s="147"/>
    </row>
    <row r="46" spans="1:20" ht="14.25">
      <c r="A46" s="513">
        <f t="shared" si="1"/>
        <v>40253</v>
      </c>
      <c r="I46" s="119"/>
      <c r="Q46" s="119"/>
      <c r="R46" s="116"/>
      <c r="S46" s="294"/>
      <c r="T46" s="147"/>
    </row>
    <row r="47" spans="1:20" ht="14.25">
      <c r="A47" s="513">
        <f t="shared" si="1"/>
        <v>40254</v>
      </c>
      <c r="I47" s="119"/>
      <c r="Q47" s="119"/>
      <c r="R47" s="116"/>
      <c r="S47" s="294"/>
      <c r="T47" s="147"/>
    </row>
    <row r="48" spans="1:20" ht="14.25">
      <c r="A48" s="513">
        <f t="shared" si="1"/>
        <v>40255</v>
      </c>
      <c r="I48" s="119"/>
      <c r="Q48" s="119"/>
      <c r="R48" s="116"/>
      <c r="S48" s="294"/>
      <c r="T48" s="147"/>
    </row>
    <row r="49" spans="1:20" ht="14.25">
      <c r="A49" s="513">
        <f t="shared" si="1"/>
        <v>40256</v>
      </c>
      <c r="I49" s="119"/>
      <c r="Q49" s="119"/>
      <c r="R49" s="116"/>
      <c r="S49" s="294"/>
      <c r="T49" s="147"/>
    </row>
    <row r="50" spans="1:20" ht="14.25">
      <c r="A50" s="513">
        <f t="shared" si="1"/>
        <v>40257</v>
      </c>
      <c r="I50" s="119"/>
      <c r="J50" s="120"/>
      <c r="Q50" s="119"/>
      <c r="R50" s="116"/>
      <c r="S50" s="294"/>
      <c r="T50" s="147"/>
    </row>
    <row r="51" spans="1:20" ht="14.25">
      <c r="A51" s="53">
        <f t="shared" si="1"/>
        <v>40258</v>
      </c>
      <c r="I51" s="119"/>
      <c r="J51" s="120"/>
      <c r="Q51" s="119"/>
      <c r="R51" s="116"/>
      <c r="S51" s="146"/>
      <c r="T51" s="294"/>
    </row>
    <row r="52" spans="1:20" ht="14.25">
      <c r="A52" s="53">
        <f t="shared" si="1"/>
        <v>40259</v>
      </c>
      <c r="E52" s="127"/>
      <c r="F52" s="127"/>
      <c r="I52" s="119"/>
      <c r="Q52" s="119"/>
      <c r="R52" s="116"/>
      <c r="S52" s="294"/>
      <c r="T52" s="147"/>
    </row>
    <row r="53" spans="1:20" ht="14.25">
      <c r="A53" s="53">
        <f t="shared" si="1"/>
        <v>40260</v>
      </c>
      <c r="I53" s="119"/>
      <c r="Q53" s="119"/>
      <c r="R53" s="116"/>
      <c r="S53" s="294"/>
      <c r="T53" s="147"/>
    </row>
    <row r="54" spans="1:20" ht="14.25">
      <c r="A54" s="53">
        <f t="shared" si="1"/>
        <v>40261</v>
      </c>
      <c r="I54" s="119"/>
      <c r="Q54" s="119"/>
      <c r="R54" s="116"/>
      <c r="S54" s="294"/>
      <c r="T54" s="147"/>
    </row>
    <row r="55" spans="1:20" ht="14.25">
      <c r="A55" s="53">
        <f t="shared" si="1"/>
        <v>40262</v>
      </c>
      <c r="I55" s="119"/>
      <c r="Q55" s="119"/>
      <c r="R55" s="116"/>
      <c r="S55" s="294"/>
      <c r="T55" s="147"/>
    </row>
    <row r="56" spans="1:20" ht="14.25">
      <c r="A56" s="53">
        <f t="shared" si="1"/>
        <v>40263</v>
      </c>
      <c r="I56" s="119"/>
      <c r="Q56" s="119"/>
      <c r="R56" s="116"/>
      <c r="S56" s="294"/>
      <c r="T56" s="147"/>
    </row>
    <row r="57" spans="1:20" ht="14.25">
      <c r="A57" s="352">
        <f t="shared" si="1"/>
        <v>40264</v>
      </c>
      <c r="I57" s="119"/>
      <c r="Q57" s="119"/>
      <c r="R57" s="116"/>
      <c r="S57" s="294"/>
      <c r="T57" s="147"/>
    </row>
    <row r="58" spans="1:20" ht="14.25">
      <c r="A58" s="352">
        <f t="shared" si="1"/>
        <v>40265</v>
      </c>
      <c r="I58" s="119"/>
      <c r="J58" s="120"/>
      <c r="Q58" s="119"/>
      <c r="R58" s="116"/>
      <c r="S58" s="294"/>
      <c r="T58" s="147"/>
    </row>
    <row r="59" spans="1:20" ht="14.25">
      <c r="A59" s="352">
        <f t="shared" si="1"/>
        <v>40266</v>
      </c>
      <c r="I59" s="119"/>
      <c r="J59" s="120" t="s">
        <v>603</v>
      </c>
      <c r="K59" t="s">
        <v>611</v>
      </c>
      <c r="L59" t="s">
        <v>612</v>
      </c>
      <c r="M59" t="s">
        <v>616</v>
      </c>
      <c r="N59" t="s">
        <v>613</v>
      </c>
      <c r="O59" t="s">
        <v>614</v>
      </c>
      <c r="Q59" s="119" t="s">
        <v>615</v>
      </c>
      <c r="R59" s="14" t="s">
        <v>608</v>
      </c>
      <c r="S59" s="294"/>
      <c r="T59" s="143"/>
    </row>
    <row r="60" spans="1:20" ht="14.25">
      <c r="A60" s="352">
        <f t="shared" si="1"/>
        <v>40267</v>
      </c>
      <c r="I60" s="119"/>
      <c r="J60" s="120" t="s">
        <v>625</v>
      </c>
      <c r="K60" t="s">
        <v>626</v>
      </c>
      <c r="L60" t="s">
        <v>627</v>
      </c>
      <c r="M60" t="s">
        <v>612</v>
      </c>
      <c r="Q60" s="119"/>
      <c r="R60" s="14" t="s">
        <v>609</v>
      </c>
      <c r="S60" s="146"/>
      <c r="T60" s="147"/>
    </row>
    <row r="61" spans="1:20" ht="14.25">
      <c r="A61" s="352">
        <f t="shared" si="1"/>
        <v>40268</v>
      </c>
      <c r="I61" s="119"/>
      <c r="J61" s="120" t="s">
        <v>628</v>
      </c>
      <c r="K61" t="s">
        <v>629</v>
      </c>
      <c r="Q61" s="119"/>
      <c r="R61" s="14" t="s">
        <v>610</v>
      </c>
      <c r="S61" s="146" t="s">
        <v>630</v>
      </c>
      <c r="T61" s="147"/>
    </row>
    <row r="62" spans="1:20" ht="14.25">
      <c r="A62" s="352">
        <f t="shared" si="1"/>
        <v>40269</v>
      </c>
      <c r="I62" s="119"/>
      <c r="J62" s="120" t="s">
        <v>640</v>
      </c>
      <c r="K62" t="s">
        <v>641</v>
      </c>
      <c r="L62" t="s">
        <v>642</v>
      </c>
      <c r="M62" t="s">
        <v>643</v>
      </c>
      <c r="N62" t="s">
        <v>644</v>
      </c>
      <c r="O62" t="s">
        <v>645</v>
      </c>
      <c r="Q62" s="119"/>
      <c r="R62" s="14" t="s">
        <v>646</v>
      </c>
      <c r="S62" s="146"/>
      <c r="T62" s="147"/>
    </row>
    <row r="63" spans="1:20" ht="14.25">
      <c r="A63" s="352">
        <f t="shared" si="1"/>
        <v>40270</v>
      </c>
      <c r="B63" t="s">
        <v>647</v>
      </c>
      <c r="C63" t="s">
        <v>648</v>
      </c>
      <c r="D63" t="s">
        <v>649</v>
      </c>
      <c r="E63" t="s">
        <v>650</v>
      </c>
      <c r="F63" t="s">
        <v>651</v>
      </c>
      <c r="G63" t="s">
        <v>652</v>
      </c>
      <c r="H63" t="s">
        <v>653</v>
      </c>
      <c r="I63" s="119"/>
      <c r="Q63" s="119"/>
      <c r="R63" s="14" t="s">
        <v>609</v>
      </c>
      <c r="S63" s="146"/>
      <c r="T63" s="147"/>
    </row>
    <row r="64" spans="1:20" ht="14.25">
      <c r="A64" s="352">
        <f t="shared" si="1"/>
        <v>40271</v>
      </c>
      <c r="I64" s="119"/>
      <c r="Q64" s="119"/>
      <c r="R64" s="14" t="s">
        <v>610</v>
      </c>
      <c r="S64" s="146"/>
      <c r="T64" s="147"/>
    </row>
    <row r="65" spans="1:20" ht="14.25">
      <c r="A65" s="352">
        <f t="shared" si="1"/>
        <v>40272</v>
      </c>
      <c r="B65" t="s">
        <v>708</v>
      </c>
      <c r="C65" t="s">
        <v>709</v>
      </c>
      <c r="D65" t="s">
        <v>710</v>
      </c>
      <c r="I65" s="119"/>
      <c r="J65" t="s">
        <v>671</v>
      </c>
      <c r="K65" t="s">
        <v>675</v>
      </c>
      <c r="L65" t="s">
        <v>672</v>
      </c>
      <c r="Q65" s="119"/>
      <c r="R65" s="14" t="s">
        <v>705</v>
      </c>
      <c r="S65" s="146" t="s">
        <v>707</v>
      </c>
      <c r="T65" s="146"/>
    </row>
    <row r="66" spans="1:20" ht="14.25">
      <c r="A66" s="352">
        <f t="shared" si="1"/>
        <v>40273</v>
      </c>
      <c r="I66" s="119"/>
      <c r="J66" t="s">
        <v>712</v>
      </c>
      <c r="K66" t="s">
        <v>713</v>
      </c>
      <c r="Q66" s="119"/>
      <c r="R66" s="116" t="s">
        <v>706</v>
      </c>
      <c r="S66" s="294" t="s">
        <v>711</v>
      </c>
      <c r="T66" s="146"/>
    </row>
    <row r="67" spans="1:20" ht="14.25">
      <c r="A67" s="352">
        <f t="shared" si="1"/>
        <v>40274</v>
      </c>
      <c r="I67" s="119"/>
      <c r="Q67" s="119"/>
      <c r="R67" s="116" t="s">
        <v>714</v>
      </c>
      <c r="S67" s="294"/>
      <c r="T67" s="147"/>
    </row>
    <row r="68" spans="1:20" ht="14.25">
      <c r="A68" s="352">
        <f t="shared" si="1"/>
        <v>40275</v>
      </c>
      <c r="B68" s="237"/>
      <c r="I68" s="119"/>
      <c r="J68" t="s">
        <v>719</v>
      </c>
      <c r="K68" t="s">
        <v>720</v>
      </c>
      <c r="L68" t="s">
        <v>721</v>
      </c>
      <c r="M68" t="s">
        <v>722</v>
      </c>
      <c r="N68" t="s">
        <v>723</v>
      </c>
      <c r="O68" t="s">
        <v>724</v>
      </c>
      <c r="P68" s="119" t="s">
        <v>725</v>
      </c>
      <c r="Q68" s="119"/>
      <c r="R68" s="116" t="s">
        <v>726</v>
      </c>
      <c r="S68" s="146"/>
      <c r="T68" s="147"/>
    </row>
    <row r="69" spans="1:20" ht="14.25">
      <c r="A69" s="352">
        <f t="shared" si="1"/>
        <v>40276</v>
      </c>
      <c r="I69" s="119"/>
      <c r="J69" s="120" t="s">
        <v>729</v>
      </c>
      <c r="K69" s="120" t="s">
        <v>738</v>
      </c>
      <c r="Q69" s="119"/>
      <c r="R69" s="116" t="s">
        <v>727</v>
      </c>
      <c r="S69" s="294" t="s">
        <v>730</v>
      </c>
      <c r="T69" s="147"/>
    </row>
    <row r="70" spans="1:20" ht="14.25">
      <c r="A70" s="352">
        <f t="shared" si="1"/>
        <v>40277</v>
      </c>
      <c r="I70" s="119"/>
      <c r="J70" s="120"/>
      <c r="Q70" s="119"/>
      <c r="R70" s="14" t="s">
        <v>728</v>
      </c>
      <c r="S70" s="294"/>
      <c r="T70" s="147"/>
    </row>
    <row r="71" spans="1:20" ht="14.25">
      <c r="A71" s="53">
        <f t="shared" si="1"/>
        <v>40278</v>
      </c>
      <c r="I71" s="119"/>
      <c r="J71" s="120"/>
      <c r="K71" s="120"/>
      <c r="Q71" s="119"/>
      <c r="R71" s="14" t="s">
        <v>739</v>
      </c>
      <c r="S71" s="294"/>
      <c r="T71" s="147"/>
    </row>
    <row r="72" spans="1:20" ht="14.25">
      <c r="A72" s="53">
        <f t="shared" si="1"/>
        <v>40279</v>
      </c>
      <c r="I72" s="119"/>
      <c r="J72" t="s">
        <v>778</v>
      </c>
      <c r="K72" t="s">
        <v>779</v>
      </c>
      <c r="L72" t="s">
        <v>801</v>
      </c>
      <c r="M72" s="127" t="s">
        <v>800</v>
      </c>
      <c r="N72" s="120" t="s">
        <v>777</v>
      </c>
      <c r="O72" s="120" t="s">
        <v>794</v>
      </c>
      <c r="Q72" s="120"/>
      <c r="R72" s="116" t="s">
        <v>740</v>
      </c>
      <c r="S72" s="146" t="s">
        <v>785</v>
      </c>
      <c r="T72" s="147"/>
    </row>
    <row r="73" spans="1:20" ht="14.25">
      <c r="A73" s="53">
        <f t="shared" si="1"/>
        <v>40280</v>
      </c>
      <c r="I73" s="119"/>
      <c r="J73" s="120" t="s">
        <v>368</v>
      </c>
      <c r="K73" s="120" t="s">
        <v>368</v>
      </c>
      <c r="L73" t="s">
        <v>368</v>
      </c>
      <c r="M73" s="120"/>
      <c r="N73" t="s">
        <v>368</v>
      </c>
      <c r="O73" s="120" t="s">
        <v>368</v>
      </c>
      <c r="Q73" s="119"/>
      <c r="R73" s="14" t="s">
        <v>705</v>
      </c>
      <c r="S73" s="146" t="s">
        <v>825</v>
      </c>
      <c r="T73" s="147"/>
    </row>
    <row r="74" spans="1:20" ht="14.25">
      <c r="A74" s="53">
        <f t="shared" si="1"/>
        <v>40281</v>
      </c>
      <c r="I74" s="119"/>
      <c r="J74" s="120" t="s">
        <v>833</v>
      </c>
      <c r="K74" s="120" t="s">
        <v>834</v>
      </c>
      <c r="L74" t="s">
        <v>835</v>
      </c>
      <c r="M74" s="120" t="s">
        <v>836</v>
      </c>
      <c r="N74" s="120" t="s">
        <v>837</v>
      </c>
      <c r="O74" s="120" t="s">
        <v>838</v>
      </c>
      <c r="Q74" s="119" t="s">
        <v>839</v>
      </c>
      <c r="R74" s="14" t="s">
        <v>706</v>
      </c>
      <c r="S74" s="146" t="s">
        <v>826</v>
      </c>
      <c r="T74" s="147"/>
    </row>
    <row r="75" spans="1:20" ht="14.25">
      <c r="A75" s="53">
        <f t="shared" si="1"/>
        <v>40282</v>
      </c>
      <c r="B75" t="s">
        <v>829</v>
      </c>
      <c r="C75" t="s">
        <v>830</v>
      </c>
      <c r="D75" t="s">
        <v>831</v>
      </c>
      <c r="E75" t="s">
        <v>798</v>
      </c>
      <c r="F75" t="s">
        <v>832</v>
      </c>
      <c r="I75" s="119"/>
      <c r="J75" t="s">
        <v>824</v>
      </c>
      <c r="K75" t="s">
        <v>868</v>
      </c>
      <c r="L75" t="s">
        <v>869</v>
      </c>
      <c r="M75" s="127"/>
      <c r="N75" s="303"/>
      <c r="Q75" s="119"/>
      <c r="R75" s="14" t="s">
        <v>828</v>
      </c>
      <c r="S75" s="146" t="s">
        <v>827</v>
      </c>
      <c r="T75" s="147"/>
    </row>
    <row r="76" spans="1:20" ht="14.25">
      <c r="A76" s="53">
        <f t="shared" si="1"/>
        <v>40283</v>
      </c>
      <c r="B76" t="s">
        <v>895</v>
      </c>
      <c r="C76" t="s">
        <v>896</v>
      </c>
      <c r="D76" t="s">
        <v>897</v>
      </c>
      <c r="E76" t="s">
        <v>368</v>
      </c>
      <c r="F76" t="s">
        <v>368</v>
      </c>
      <c r="G76" t="s">
        <v>900</v>
      </c>
      <c r="I76" s="119"/>
      <c r="J76" t="s">
        <v>862</v>
      </c>
      <c r="K76" t="s">
        <v>881</v>
      </c>
      <c r="L76" t="s">
        <v>863</v>
      </c>
      <c r="M76" t="s">
        <v>864</v>
      </c>
      <c r="N76" t="s">
        <v>729</v>
      </c>
      <c r="Q76" s="119"/>
      <c r="R76" s="14" t="s">
        <v>841</v>
      </c>
      <c r="S76" s="146" t="s">
        <v>827</v>
      </c>
      <c r="T76" s="147"/>
    </row>
    <row r="77" spans="1:20" ht="14.25">
      <c r="A77" s="53">
        <f t="shared" si="1"/>
        <v>40284</v>
      </c>
      <c r="B77" t="s">
        <v>898</v>
      </c>
      <c r="C77" t="s">
        <v>832</v>
      </c>
      <c r="D77" t="s">
        <v>899</v>
      </c>
      <c r="I77" s="119"/>
      <c r="J77" t="s">
        <v>862</v>
      </c>
      <c r="K77" t="s">
        <v>881</v>
      </c>
      <c r="L77" t="s">
        <v>863</v>
      </c>
      <c r="M77" t="s">
        <v>864</v>
      </c>
      <c r="N77" t="s">
        <v>729</v>
      </c>
      <c r="Q77" s="119"/>
      <c r="R77" s="14" t="s">
        <v>892</v>
      </c>
      <c r="S77" s="146" t="s">
        <v>843</v>
      </c>
      <c r="T77" s="147"/>
    </row>
    <row r="78" spans="1:20" ht="14.25">
      <c r="A78" s="53">
        <f t="shared" si="1"/>
        <v>40285</v>
      </c>
      <c r="I78" s="119"/>
      <c r="Q78" s="119"/>
      <c r="R78" s="14" t="s">
        <v>894</v>
      </c>
      <c r="S78" s="146" t="s">
        <v>893</v>
      </c>
      <c r="T78" s="147"/>
    </row>
    <row r="79" spans="1:20" ht="14.25">
      <c r="A79" s="53">
        <f t="shared" si="1"/>
        <v>40286</v>
      </c>
      <c r="I79" s="119"/>
      <c r="J79" t="s">
        <v>783</v>
      </c>
      <c r="K79" t="s">
        <v>842</v>
      </c>
      <c r="L79" t="s">
        <v>784</v>
      </c>
      <c r="Q79" s="119"/>
      <c r="R79" s="14" t="s">
        <v>894</v>
      </c>
      <c r="S79" s="146"/>
      <c r="T79" s="147"/>
    </row>
    <row r="80" spans="1:20" ht="14.25">
      <c r="A80" s="53">
        <f t="shared" si="1"/>
        <v>40287</v>
      </c>
      <c r="B80" t="s">
        <v>907</v>
      </c>
      <c r="C80" t="s">
        <v>905</v>
      </c>
      <c r="D80" t="s">
        <v>906</v>
      </c>
      <c r="I80" s="119"/>
      <c r="J80" s="127"/>
      <c r="K80" s="120"/>
      <c r="L80" s="127"/>
      <c r="M80" s="127"/>
      <c r="P80" s="119"/>
      <c r="Q80" s="119"/>
      <c r="R80" s="14" t="s">
        <v>894</v>
      </c>
      <c r="S80" s="146"/>
      <c r="T80" s="147"/>
    </row>
    <row r="81" spans="1:20" ht="14.25">
      <c r="A81" s="53">
        <f t="shared" si="1"/>
        <v>40288</v>
      </c>
      <c r="B81" t="s">
        <v>907</v>
      </c>
      <c r="C81" t="s">
        <v>905</v>
      </c>
      <c r="D81" t="s">
        <v>906</v>
      </c>
      <c r="I81" s="119"/>
      <c r="J81" s="120"/>
      <c r="K81" s="120"/>
      <c r="L81" s="127"/>
      <c r="Q81" s="119"/>
      <c r="R81" s="14" t="s">
        <v>894</v>
      </c>
      <c r="S81" s="146"/>
      <c r="T81" s="147"/>
    </row>
    <row r="82" spans="1:20" ht="14.25">
      <c r="A82" s="53">
        <f t="shared" si="1"/>
        <v>40289</v>
      </c>
      <c r="I82" s="119"/>
      <c r="L82" s="120" t="s">
        <v>368</v>
      </c>
      <c r="M82" s="120"/>
      <c r="N82" s="120"/>
      <c r="O82" s="120"/>
      <c r="Q82" s="119"/>
      <c r="R82" s="14" t="s">
        <v>841</v>
      </c>
      <c r="S82" s="146"/>
      <c r="T82" s="147"/>
    </row>
    <row r="83" spans="1:20" ht="14.25">
      <c r="A83" s="53">
        <f t="shared" si="1"/>
        <v>40290</v>
      </c>
      <c r="I83" s="119"/>
      <c r="J83" t="s">
        <v>729</v>
      </c>
      <c r="L83" s="120"/>
      <c r="M83" s="120"/>
      <c r="N83" s="120"/>
      <c r="O83" s="120"/>
      <c r="Q83" s="119"/>
      <c r="R83" s="14"/>
      <c r="S83" s="146"/>
      <c r="T83" s="147"/>
    </row>
    <row r="84" spans="1:20" ht="14.25">
      <c r="A84" s="53">
        <f t="shared" si="1"/>
        <v>40291</v>
      </c>
      <c r="I84" s="119"/>
      <c r="Q84" s="119"/>
      <c r="R84" s="14"/>
      <c r="S84" s="146"/>
      <c r="T84" s="147"/>
    </row>
    <row r="85" spans="1:20" ht="14.25">
      <c r="A85" s="352">
        <f t="shared" si="1"/>
        <v>40292</v>
      </c>
      <c r="I85" s="119"/>
      <c r="J85" t="s">
        <v>781</v>
      </c>
      <c r="K85" t="s">
        <v>782</v>
      </c>
      <c r="Q85" s="119"/>
      <c r="R85" s="14"/>
      <c r="S85" s="146"/>
      <c r="T85" s="147"/>
    </row>
    <row r="86" spans="1:20" ht="14.25">
      <c r="A86" s="352">
        <f t="shared" si="1"/>
        <v>40293</v>
      </c>
      <c r="I86" s="119"/>
      <c r="Q86" s="119"/>
      <c r="R86" s="14"/>
      <c r="S86" s="146"/>
      <c r="T86" s="147"/>
    </row>
    <row r="87" spans="1:20" ht="14.25">
      <c r="A87" s="352">
        <f t="shared" si="1"/>
        <v>40294</v>
      </c>
      <c r="I87" s="119"/>
      <c r="Q87" s="119"/>
      <c r="R87" s="14"/>
      <c r="S87" s="146"/>
      <c r="T87" s="147"/>
    </row>
    <row r="88" spans="1:20" ht="14.25">
      <c r="A88" s="352">
        <f t="shared" si="1"/>
        <v>40295</v>
      </c>
      <c r="I88" s="119"/>
      <c r="Q88" s="119"/>
      <c r="R88" s="14"/>
      <c r="S88" s="146"/>
      <c r="T88" s="147"/>
    </row>
    <row r="89" spans="1:20" ht="14.25">
      <c r="A89" s="352">
        <f t="shared" si="1"/>
        <v>40296</v>
      </c>
      <c r="I89" s="119"/>
      <c r="Q89" s="119"/>
      <c r="R89" s="146"/>
      <c r="S89" s="146"/>
      <c r="T89" s="147"/>
    </row>
    <row r="90" spans="1:20" ht="14.25">
      <c r="A90" s="352">
        <f t="shared" si="1"/>
        <v>40297</v>
      </c>
      <c r="I90" s="119"/>
      <c r="Q90" s="119"/>
      <c r="R90" s="146"/>
      <c r="S90" s="14"/>
      <c r="T90" s="147"/>
    </row>
    <row r="91" spans="1:20" ht="14.25">
      <c r="A91" s="352">
        <f t="shared" si="1"/>
        <v>40298</v>
      </c>
      <c r="I91" s="119"/>
      <c r="Q91" s="119"/>
      <c r="R91" s="14"/>
      <c r="S91" s="14"/>
      <c r="T91" s="147"/>
    </row>
    <row r="92" spans="1:20" ht="14.25">
      <c r="A92" s="352">
        <f t="shared" si="1"/>
        <v>40299</v>
      </c>
      <c r="I92" s="119"/>
      <c r="Q92" s="119"/>
      <c r="R92" s="14"/>
      <c r="S92" s="146"/>
      <c r="T92" s="147"/>
    </row>
    <row r="93" spans="1:20" ht="14.25">
      <c r="A93" s="352">
        <f t="shared" si="1"/>
        <v>40300</v>
      </c>
      <c r="I93" s="119"/>
      <c r="Q93" s="119"/>
      <c r="R93" s="14"/>
      <c r="S93" s="146"/>
      <c r="T93" s="147"/>
    </row>
    <row r="94" spans="1:20" ht="14.25">
      <c r="A94" s="352">
        <f t="shared" si="1"/>
        <v>40301</v>
      </c>
      <c r="I94" s="119"/>
      <c r="K94" s="120"/>
      <c r="L94" s="120"/>
      <c r="M94" s="120"/>
      <c r="Q94" s="119"/>
      <c r="R94" s="146"/>
      <c r="S94" s="146"/>
      <c r="T94" s="147"/>
    </row>
    <row r="95" spans="1:20" ht="14.25">
      <c r="A95" s="352">
        <f t="shared" si="1"/>
        <v>40302</v>
      </c>
      <c r="I95" s="119"/>
      <c r="Q95" s="119"/>
      <c r="R95" s="14"/>
      <c r="S95" s="146"/>
      <c r="T95" s="147"/>
    </row>
    <row r="96" spans="1:20" ht="14.25">
      <c r="A96" s="352">
        <f t="shared" si="1"/>
        <v>40303</v>
      </c>
      <c r="I96" s="119"/>
      <c r="Q96" s="119"/>
      <c r="R96" s="14"/>
      <c r="T96" s="147"/>
    </row>
    <row r="97" spans="1:20" ht="14.25">
      <c r="A97" s="352">
        <f t="shared" si="1"/>
        <v>40304</v>
      </c>
      <c r="I97" s="119"/>
      <c r="Q97" s="119"/>
      <c r="R97" s="146"/>
      <c r="S97" s="146"/>
      <c r="T97" s="147"/>
    </row>
    <row r="98" spans="1:20" ht="14.25">
      <c r="A98" s="352">
        <f t="shared" si="1"/>
        <v>40305</v>
      </c>
      <c r="I98" s="119"/>
      <c r="Q98" s="119"/>
      <c r="R98" s="146"/>
      <c r="S98" s="146"/>
      <c r="T98" s="147"/>
    </row>
    <row r="99" spans="1:20" ht="14.25">
      <c r="A99" s="53">
        <f t="shared" si="1"/>
        <v>40306</v>
      </c>
      <c r="I99" s="119"/>
      <c r="J99" s="120"/>
      <c r="Q99" s="119"/>
      <c r="R99" s="14"/>
      <c r="S99" s="146"/>
      <c r="T99" s="147"/>
    </row>
    <row r="100" spans="1:20" ht="14.25">
      <c r="A100" s="53">
        <f t="shared" si="1"/>
        <v>40307</v>
      </c>
      <c r="I100" s="119"/>
      <c r="Q100" s="119"/>
      <c r="R100" s="14"/>
      <c r="S100" s="146"/>
      <c r="T100" s="147"/>
    </row>
    <row r="101" spans="1:20" ht="14.25">
      <c r="A101" s="53">
        <f t="shared" si="1"/>
        <v>40308</v>
      </c>
      <c r="I101" s="119"/>
      <c r="Q101" s="119"/>
      <c r="R101" s="14"/>
      <c r="S101" s="146"/>
      <c r="T101" s="147"/>
    </row>
    <row r="102" spans="1:20" ht="14.25">
      <c r="A102" s="53">
        <f t="shared" si="1"/>
        <v>40309</v>
      </c>
      <c r="I102" s="119"/>
      <c r="Q102" s="119"/>
      <c r="R102" s="14"/>
      <c r="S102" s="146"/>
      <c r="T102" s="147"/>
    </row>
    <row r="103" spans="1:20" ht="14.25">
      <c r="A103" s="53">
        <f t="shared" si="1"/>
        <v>40310</v>
      </c>
      <c r="I103" s="119"/>
      <c r="Q103" s="119"/>
      <c r="R103" s="14"/>
      <c r="S103" s="146"/>
      <c r="T103" s="147"/>
    </row>
    <row r="104" spans="1:20" ht="14.25">
      <c r="A104" s="53">
        <f t="shared" si="1"/>
        <v>40311</v>
      </c>
      <c r="I104" s="119"/>
      <c r="Q104" s="119"/>
      <c r="R104" s="14"/>
      <c r="S104" s="146"/>
      <c r="T104" s="147"/>
    </row>
    <row r="105" spans="1:20" ht="14.25">
      <c r="A105" s="53">
        <f t="shared" si="1"/>
        <v>40312</v>
      </c>
      <c r="I105" s="119"/>
      <c r="Q105" s="119"/>
      <c r="R105" s="14"/>
      <c r="S105" s="146"/>
      <c r="T105" s="147"/>
    </row>
    <row r="106" spans="1:20" ht="14.25">
      <c r="A106" s="53">
        <f>A105+1</f>
        <v>40313</v>
      </c>
      <c r="I106" s="119"/>
      <c r="Q106" s="119"/>
      <c r="R106" s="146"/>
      <c r="S106" s="146"/>
      <c r="T106" s="147"/>
    </row>
    <row r="107" spans="1:20" ht="14.25">
      <c r="A107" s="53">
        <f t="shared" si="1"/>
        <v>40314</v>
      </c>
      <c r="I107" s="119"/>
      <c r="Q107" s="119"/>
      <c r="R107" s="14"/>
      <c r="S107" s="146"/>
      <c r="T107" s="147"/>
    </row>
    <row r="108" spans="1:20" ht="14.25">
      <c r="A108" s="53">
        <f t="shared" si="1"/>
        <v>40315</v>
      </c>
      <c r="I108" s="119"/>
      <c r="Q108" s="119"/>
      <c r="R108" s="14"/>
      <c r="S108" s="146"/>
      <c r="T108" s="147"/>
    </row>
    <row r="109" spans="1:20" ht="14.25">
      <c r="A109" s="53">
        <f t="shared" si="1"/>
        <v>40316</v>
      </c>
      <c r="I109" s="119"/>
      <c r="Q109" s="119"/>
      <c r="R109" s="14"/>
      <c r="S109" s="146"/>
      <c r="T109" s="147"/>
    </row>
    <row r="110" spans="1:20" ht="14.25">
      <c r="A110" s="53">
        <f t="shared" si="1"/>
        <v>40317</v>
      </c>
      <c r="I110" s="119"/>
      <c r="Q110" s="119"/>
      <c r="R110" s="14"/>
      <c r="S110" s="146"/>
      <c r="T110" s="147"/>
    </row>
    <row r="111" spans="1:20" ht="14.25">
      <c r="A111" s="53">
        <f t="shared" si="1"/>
        <v>40318</v>
      </c>
      <c r="I111" s="119"/>
      <c r="Q111" s="119"/>
      <c r="R111" s="14"/>
      <c r="S111" s="146"/>
      <c r="T111" s="147"/>
    </row>
    <row r="112" spans="1:20" ht="14.25">
      <c r="A112" s="53">
        <f t="shared" si="1"/>
        <v>40319</v>
      </c>
      <c r="I112" s="119"/>
      <c r="Q112" s="119"/>
      <c r="R112" s="14"/>
      <c r="S112" s="146"/>
      <c r="T112" s="147"/>
    </row>
    <row r="113" spans="1:20" ht="14.25">
      <c r="A113" s="352">
        <f t="shared" si="1"/>
        <v>40320</v>
      </c>
      <c r="I113" s="119"/>
      <c r="Q113" s="119"/>
      <c r="R113" s="14"/>
      <c r="S113" s="146"/>
      <c r="T113" s="147"/>
    </row>
    <row r="114" spans="1:20" ht="14.25">
      <c r="A114" s="352">
        <f t="shared" si="1"/>
        <v>40321</v>
      </c>
      <c r="I114" s="119"/>
      <c r="Q114" s="119"/>
      <c r="R114" s="14"/>
      <c r="S114" s="146"/>
      <c r="T114" s="147"/>
    </row>
    <row r="115" spans="1:20" ht="14.25">
      <c r="A115" s="352">
        <f t="shared" si="1"/>
        <v>40322</v>
      </c>
      <c r="I115" s="119"/>
      <c r="Q115" s="119"/>
      <c r="R115" s="14"/>
      <c r="S115" s="146"/>
      <c r="T115" s="147"/>
    </row>
    <row r="116" spans="1:20" ht="14.25">
      <c r="A116" s="352">
        <f t="shared" si="1"/>
        <v>40323</v>
      </c>
      <c r="I116" s="119"/>
      <c r="Q116" s="119"/>
      <c r="R116" s="14"/>
      <c r="S116" s="146"/>
      <c r="T116" s="147"/>
    </row>
    <row r="117" spans="1:20" ht="14.25">
      <c r="A117" s="352">
        <f t="shared" si="1"/>
        <v>40324</v>
      </c>
      <c r="I117" s="119"/>
      <c r="Q117" s="119"/>
      <c r="R117" s="14"/>
      <c r="S117" s="146"/>
      <c r="T117" s="147"/>
    </row>
    <row r="118" spans="1:20" ht="14.25">
      <c r="A118" s="352">
        <f t="shared" si="1"/>
        <v>40325</v>
      </c>
      <c r="I118" s="119"/>
      <c r="Q118" s="119"/>
      <c r="R118" s="14"/>
      <c r="S118" s="146"/>
      <c r="T118" s="147"/>
    </row>
    <row r="119" spans="1:20" ht="14.25">
      <c r="A119" s="352">
        <f t="shared" si="1"/>
        <v>40326</v>
      </c>
      <c r="I119" s="119"/>
      <c r="Q119" s="119"/>
      <c r="R119" s="14"/>
      <c r="S119" s="146"/>
      <c r="T119" s="147"/>
    </row>
    <row r="120" spans="1:20" ht="14.25">
      <c r="A120" s="352">
        <f t="shared" si="1"/>
        <v>40327</v>
      </c>
      <c r="I120" s="119"/>
      <c r="Q120" s="119"/>
      <c r="R120" s="14"/>
      <c r="S120" s="146"/>
      <c r="T120" s="148"/>
    </row>
    <row r="121" spans="1:20" ht="14.25">
      <c r="A121" s="352">
        <f t="shared" si="1"/>
        <v>40328</v>
      </c>
      <c r="I121" s="119"/>
      <c r="Q121" s="119"/>
      <c r="R121" s="146"/>
      <c r="S121" s="149"/>
      <c r="T121" s="147"/>
    </row>
    <row r="122" spans="1:20" ht="14.25">
      <c r="A122" s="352">
        <f t="shared" si="1"/>
        <v>40329</v>
      </c>
      <c r="I122" s="119"/>
      <c r="Q122" s="119"/>
      <c r="R122" s="14"/>
      <c r="S122" s="149"/>
      <c r="T122" s="147"/>
    </row>
    <row r="123" spans="1:20" ht="14.25">
      <c r="A123" s="352">
        <f t="shared" si="1"/>
        <v>40330</v>
      </c>
      <c r="I123" s="119"/>
      <c r="Q123" s="119"/>
      <c r="R123" s="14"/>
      <c r="S123" s="342"/>
      <c r="T123" s="147"/>
    </row>
    <row r="124" spans="1:20" ht="14.25">
      <c r="A124" s="352">
        <f t="shared" si="1"/>
        <v>40331</v>
      </c>
      <c r="I124" s="119"/>
      <c r="Q124" s="119"/>
      <c r="R124" s="14"/>
      <c r="S124" s="146"/>
      <c r="T124" s="147"/>
    </row>
    <row r="125" spans="1:20" ht="14.25">
      <c r="A125" s="352">
        <f t="shared" si="1"/>
        <v>40332</v>
      </c>
      <c r="Q125" s="119"/>
      <c r="R125" s="14"/>
      <c r="S125" s="146"/>
      <c r="T125" s="147"/>
    </row>
    <row r="126" spans="1:20" ht="14.25">
      <c r="A126" s="352">
        <f t="shared" si="1"/>
        <v>40333</v>
      </c>
      <c r="I126" s="119"/>
      <c r="Q126" s="119"/>
      <c r="R126" s="14"/>
      <c r="S126" s="146"/>
      <c r="T126" s="147"/>
    </row>
    <row r="127" spans="1:20" ht="14.25">
      <c r="A127" s="53">
        <f t="shared" si="1"/>
        <v>40334</v>
      </c>
      <c r="I127" s="119"/>
      <c r="Q127" s="119"/>
      <c r="R127" s="14"/>
      <c r="S127" s="146"/>
      <c r="T127" s="147"/>
    </row>
    <row r="128" spans="1:20" ht="14.25">
      <c r="A128" s="53">
        <f t="shared" si="1"/>
        <v>40335</v>
      </c>
      <c r="I128" s="119"/>
      <c r="P128" s="119"/>
      <c r="Q128" s="119"/>
      <c r="R128" s="14"/>
      <c r="S128" s="146"/>
      <c r="T128" s="147"/>
    </row>
    <row r="129" spans="1:20" ht="14.25">
      <c r="A129" s="53">
        <f t="shared" si="1"/>
        <v>40336</v>
      </c>
      <c r="I129" s="119"/>
      <c r="Q129" s="119"/>
      <c r="R129" s="14"/>
      <c r="S129" s="146"/>
      <c r="T129" s="147"/>
    </row>
    <row r="130" spans="1:20" ht="14.25">
      <c r="A130" s="53">
        <f t="shared" si="1"/>
        <v>40337</v>
      </c>
      <c r="I130" s="119"/>
      <c r="Q130" s="119"/>
      <c r="R130" s="14"/>
      <c r="S130" s="146"/>
      <c r="T130" s="147"/>
    </row>
    <row r="131" spans="1:20" ht="14.25">
      <c r="A131" s="53">
        <f t="shared" si="1"/>
        <v>40338</v>
      </c>
      <c r="I131" s="119"/>
      <c r="J131" s="120"/>
      <c r="K131" s="120"/>
      <c r="L131" s="120"/>
      <c r="Q131" s="119"/>
      <c r="R131" s="14"/>
      <c r="S131" s="146"/>
      <c r="T131" s="147"/>
    </row>
    <row r="132" spans="1:20" ht="14.25">
      <c r="A132" s="53">
        <f t="shared" si="1"/>
        <v>40339</v>
      </c>
      <c r="I132" s="119"/>
      <c r="Q132" s="119"/>
      <c r="R132" s="14"/>
      <c r="S132" s="146"/>
      <c r="T132" s="147"/>
    </row>
    <row r="133" spans="1:20" ht="14.25">
      <c r="A133" s="53">
        <f t="shared" si="1"/>
        <v>40340</v>
      </c>
      <c r="I133" s="119"/>
      <c r="Q133" s="119"/>
      <c r="R133" s="14"/>
      <c r="S133" s="146"/>
      <c r="T133" s="147"/>
    </row>
    <row r="134" spans="1:20" ht="14.25">
      <c r="A134" s="53">
        <f t="shared" si="1"/>
        <v>40341</v>
      </c>
      <c r="I134" s="119"/>
      <c r="Q134" s="119"/>
      <c r="R134" s="14"/>
      <c r="S134" s="146"/>
      <c r="T134" s="147"/>
    </row>
    <row r="135" spans="1:20" ht="14.25">
      <c r="A135" s="53">
        <f t="shared" si="1"/>
        <v>40342</v>
      </c>
      <c r="I135" s="119"/>
      <c r="Q135" s="119"/>
      <c r="R135" s="14"/>
      <c r="S135" s="146"/>
      <c r="T135" s="147"/>
    </row>
    <row r="136" spans="1:20" ht="14.25">
      <c r="A136" s="53">
        <f t="shared" si="1"/>
        <v>40343</v>
      </c>
      <c r="Q136" s="119"/>
      <c r="R136" s="14"/>
      <c r="S136" s="146"/>
      <c r="T136" s="147"/>
    </row>
    <row r="137" spans="1:20" ht="14.25">
      <c r="A137" s="53">
        <f t="shared" si="1"/>
        <v>40344</v>
      </c>
      <c r="I137" s="119"/>
      <c r="Q137" s="119"/>
      <c r="R137" s="14"/>
      <c r="S137" s="146"/>
      <c r="T137" s="147"/>
    </row>
    <row r="138" spans="1:20" ht="14.25">
      <c r="A138" s="53">
        <f t="shared" si="1"/>
        <v>40345</v>
      </c>
      <c r="I138" s="119"/>
      <c r="Q138" s="119"/>
      <c r="R138" s="14"/>
      <c r="S138" s="146"/>
      <c r="T138" s="147"/>
    </row>
    <row r="139" spans="1:20" ht="14.25">
      <c r="A139" s="53">
        <f t="shared" si="1"/>
        <v>40346</v>
      </c>
      <c r="I139" s="119"/>
      <c r="Q139" s="119"/>
      <c r="R139" s="14"/>
      <c r="S139" s="146"/>
      <c r="T139" s="147"/>
    </row>
    <row r="140" spans="1:20" ht="14.25">
      <c r="A140" s="53">
        <f t="shared" si="1"/>
        <v>40347</v>
      </c>
      <c r="I140" s="119"/>
      <c r="Q140" s="119"/>
      <c r="R140" s="14"/>
      <c r="S140" s="146"/>
      <c r="T140" s="147"/>
    </row>
    <row r="141" spans="1:20" ht="14.25">
      <c r="A141" s="352">
        <f t="shared" si="1"/>
        <v>40348</v>
      </c>
      <c r="I141" s="119"/>
      <c r="Q141" s="119"/>
      <c r="R141" s="14"/>
      <c r="S141" s="146"/>
      <c r="T141" s="147"/>
    </row>
    <row r="142" spans="1:20" ht="14.25">
      <c r="A142" s="352">
        <f t="shared" si="1"/>
        <v>40349</v>
      </c>
      <c r="I142" s="119"/>
      <c r="Q142" s="119"/>
      <c r="R142" s="14"/>
      <c r="S142" s="146"/>
      <c r="T142" s="147"/>
    </row>
    <row r="143" spans="1:20" ht="14.25">
      <c r="A143" s="352">
        <f t="shared" si="1"/>
        <v>40350</v>
      </c>
      <c r="I143" s="119"/>
      <c r="Q143" s="119"/>
      <c r="R143" s="14"/>
      <c r="S143" s="146"/>
      <c r="T143" s="147"/>
    </row>
    <row r="144" spans="1:20" ht="14.25">
      <c r="A144" s="352">
        <f t="shared" si="1"/>
        <v>40351</v>
      </c>
      <c r="I144" s="119"/>
      <c r="Q144" s="119"/>
      <c r="R144" s="14"/>
      <c r="S144" s="146"/>
      <c r="T144" s="147"/>
    </row>
    <row r="145" spans="1:20" ht="14.25">
      <c r="A145" s="352">
        <f t="shared" si="1"/>
        <v>40352</v>
      </c>
      <c r="I145" s="119"/>
      <c r="Q145" s="119"/>
      <c r="R145" s="14"/>
      <c r="S145" s="146"/>
      <c r="T145" s="147"/>
    </row>
    <row r="146" spans="1:20" ht="14.25">
      <c r="A146" s="352">
        <f t="shared" si="1"/>
        <v>40353</v>
      </c>
      <c r="I146" s="119"/>
      <c r="Q146" s="119"/>
      <c r="R146" s="14"/>
      <c r="S146" s="146"/>
      <c r="T146" s="147"/>
    </row>
    <row r="147" spans="1:20" ht="14.25">
      <c r="A147" s="352">
        <f t="shared" si="1"/>
        <v>40354</v>
      </c>
      <c r="I147" s="119"/>
      <c r="K147" s="120"/>
      <c r="Q147" s="119"/>
      <c r="R147" s="14"/>
      <c r="S147" s="146"/>
      <c r="T147" s="147"/>
    </row>
    <row r="148" spans="1:20" ht="14.25">
      <c r="A148" s="352">
        <f t="shared" si="1"/>
        <v>40355</v>
      </c>
      <c r="I148" s="119"/>
      <c r="Q148" s="119"/>
      <c r="R148" s="14"/>
      <c r="S148" s="146"/>
      <c r="T148" s="147"/>
    </row>
    <row r="149" spans="1:20" ht="14.25">
      <c r="A149" s="352">
        <f t="shared" si="1"/>
        <v>40356</v>
      </c>
      <c r="I149" s="119"/>
      <c r="Q149" s="119"/>
      <c r="R149" s="14"/>
      <c r="S149" s="146"/>
      <c r="T149" s="147"/>
    </row>
    <row r="150" spans="1:20" ht="14.25">
      <c r="A150" s="352">
        <f t="shared" si="1"/>
        <v>40357</v>
      </c>
      <c r="I150" s="119"/>
      <c r="Q150" s="119"/>
      <c r="R150" s="14"/>
      <c r="S150" s="146"/>
      <c r="T150" s="147"/>
    </row>
    <row r="151" spans="1:20" ht="14.25">
      <c r="A151" s="352">
        <f t="shared" si="1"/>
        <v>40358</v>
      </c>
      <c r="I151" s="119"/>
      <c r="Q151" s="119"/>
      <c r="R151" s="14"/>
      <c r="S151" s="342"/>
      <c r="T151" s="147"/>
    </row>
    <row r="152" spans="1:20" ht="14.25">
      <c r="A152" s="352">
        <f t="shared" si="1"/>
        <v>40359</v>
      </c>
      <c r="I152" s="119"/>
      <c r="Q152" s="119"/>
      <c r="R152" s="14"/>
      <c r="S152" s="146"/>
      <c r="T152" s="147"/>
    </row>
    <row r="153" spans="1:20" ht="14.25">
      <c r="A153" s="352">
        <f t="shared" si="1"/>
        <v>40360</v>
      </c>
      <c r="I153" s="119"/>
      <c r="Q153" s="119"/>
      <c r="R153" s="14"/>
      <c r="S153" s="146"/>
      <c r="T153" s="147"/>
    </row>
    <row r="154" spans="1:20" ht="14.25">
      <c r="A154" s="352">
        <f t="shared" si="1"/>
        <v>40361</v>
      </c>
      <c r="I154" s="119"/>
      <c r="Q154" s="119"/>
      <c r="R154" s="14"/>
      <c r="S154" s="146"/>
      <c r="T154" s="147"/>
    </row>
    <row r="155" spans="1:20" ht="14.25">
      <c r="A155" s="53">
        <f t="shared" si="1"/>
        <v>40362</v>
      </c>
      <c r="I155" s="119"/>
      <c r="Q155" s="119"/>
      <c r="R155" s="14"/>
      <c r="S155" s="146"/>
      <c r="T155" s="147"/>
    </row>
    <row r="156" spans="1:20" ht="14.25">
      <c r="A156" s="53">
        <f t="shared" si="1"/>
        <v>40363</v>
      </c>
      <c r="I156" s="119"/>
      <c r="Q156" s="119"/>
      <c r="R156" s="14"/>
      <c r="S156" s="146"/>
      <c r="T156" s="147"/>
    </row>
    <row r="157" spans="1:20" ht="14.25">
      <c r="A157" s="53">
        <f t="shared" si="1"/>
        <v>40364</v>
      </c>
      <c r="I157" s="119"/>
      <c r="Q157" s="119"/>
      <c r="R157" s="14"/>
      <c r="S157" s="146"/>
      <c r="T157" s="147"/>
    </row>
    <row r="158" spans="1:20" ht="14.25">
      <c r="A158" s="53">
        <f t="shared" si="1"/>
        <v>40365</v>
      </c>
      <c r="I158" s="119"/>
      <c r="Q158" s="119"/>
      <c r="R158" s="14"/>
      <c r="S158" s="146"/>
      <c r="T158" s="147"/>
    </row>
    <row r="159" spans="1:20" ht="14.25">
      <c r="A159" s="53">
        <f t="shared" si="1"/>
        <v>40366</v>
      </c>
      <c r="I159" s="119"/>
      <c r="Q159" s="119"/>
      <c r="R159" s="14"/>
      <c r="S159" s="146"/>
      <c r="T159" s="147"/>
    </row>
    <row r="160" spans="1:20" ht="14.25">
      <c r="A160" s="53">
        <f t="shared" si="1"/>
        <v>40367</v>
      </c>
      <c r="I160" s="119"/>
      <c r="Q160" s="119"/>
      <c r="R160" s="14"/>
      <c r="S160" s="146"/>
      <c r="T160" s="147"/>
    </row>
    <row r="161" spans="1:20" ht="14.25">
      <c r="A161" s="53">
        <f t="shared" si="1"/>
        <v>40368</v>
      </c>
      <c r="I161" s="119"/>
      <c r="Q161" s="119"/>
      <c r="R161" s="14"/>
      <c r="S161" s="146"/>
      <c r="T161" s="147"/>
    </row>
    <row r="162" spans="1:20" ht="14.25">
      <c r="A162" s="53">
        <f t="shared" si="1"/>
        <v>40369</v>
      </c>
      <c r="I162" s="119"/>
      <c r="Q162" s="119"/>
      <c r="R162" s="14"/>
      <c r="S162" s="146"/>
      <c r="T162" s="147"/>
    </row>
    <row r="163" spans="1:20" ht="14.25">
      <c r="A163" s="53">
        <f t="shared" si="1"/>
        <v>40370</v>
      </c>
      <c r="I163" s="119"/>
      <c r="Q163" s="119"/>
      <c r="R163" s="14"/>
      <c r="S163" s="146"/>
      <c r="T163" s="147"/>
    </row>
    <row r="164" spans="1:20" ht="14.25">
      <c r="A164" s="53">
        <f t="shared" si="1"/>
        <v>40371</v>
      </c>
      <c r="I164" s="119"/>
      <c r="Q164" s="119"/>
      <c r="R164" s="14"/>
      <c r="S164" s="146"/>
      <c r="T164" s="147"/>
    </row>
    <row r="165" spans="1:20" ht="14.25">
      <c r="A165" s="53">
        <f t="shared" si="1"/>
        <v>40372</v>
      </c>
      <c r="I165" s="119"/>
      <c r="Q165" s="119"/>
      <c r="R165" s="14"/>
      <c r="S165" s="146"/>
      <c r="T165" s="147"/>
    </row>
    <row r="166" spans="1:20" ht="14.25">
      <c r="A166" s="53">
        <f t="shared" si="1"/>
        <v>40373</v>
      </c>
      <c r="I166" s="119"/>
      <c r="Q166" s="119"/>
      <c r="R166" s="14"/>
      <c r="S166" s="146"/>
      <c r="T166" s="147"/>
    </row>
    <row r="167" spans="1:20" ht="14.25">
      <c r="A167" s="53">
        <f t="shared" si="1"/>
        <v>40374</v>
      </c>
      <c r="I167" s="119"/>
      <c r="Q167" s="119"/>
      <c r="R167" s="14"/>
      <c r="S167" s="146"/>
      <c r="T167" s="147"/>
    </row>
    <row r="168" spans="1:20" ht="14.25">
      <c r="A168" s="53">
        <f t="shared" si="1"/>
        <v>40375</v>
      </c>
      <c r="I168" s="119"/>
      <c r="Q168" s="119"/>
      <c r="R168" s="14"/>
      <c r="S168" s="146"/>
      <c r="T168" s="147"/>
    </row>
    <row r="169" spans="1:20" ht="14.25">
      <c r="A169" s="53">
        <f t="shared" si="1"/>
        <v>40376</v>
      </c>
      <c r="I169" s="119"/>
      <c r="Q169" s="119"/>
      <c r="R169" s="14"/>
      <c r="S169" s="146"/>
      <c r="T169" s="147"/>
    </row>
    <row r="170" spans="1:20" ht="14.25">
      <c r="A170" s="53">
        <f t="shared" si="1"/>
        <v>40377</v>
      </c>
      <c r="I170" s="119"/>
      <c r="Q170" s="119"/>
      <c r="R170" s="14"/>
      <c r="S170" s="146"/>
      <c r="T170" s="147"/>
    </row>
    <row r="171" spans="1:20" ht="14.25">
      <c r="A171" s="53">
        <f t="shared" si="1"/>
        <v>40378</v>
      </c>
      <c r="I171" s="119"/>
      <c r="Q171" s="119"/>
      <c r="R171" s="14"/>
      <c r="S171" s="146"/>
      <c r="T171" s="147"/>
    </row>
    <row r="172" spans="1:20" ht="14.25">
      <c r="A172" s="53">
        <f t="shared" si="1"/>
        <v>40379</v>
      </c>
      <c r="I172" s="119"/>
      <c r="Q172" s="119"/>
      <c r="R172" s="14"/>
      <c r="S172" s="146"/>
      <c r="T172" s="147"/>
    </row>
    <row r="173" spans="1:20" ht="14.25">
      <c r="A173" s="53">
        <f t="shared" si="1"/>
        <v>40380</v>
      </c>
      <c r="I173" s="119"/>
      <c r="Q173" s="119"/>
      <c r="R173" s="14"/>
      <c r="S173" s="342"/>
      <c r="T173" s="147"/>
    </row>
    <row r="174" spans="1:20" ht="14.25">
      <c r="A174" s="53">
        <f t="shared" si="1"/>
        <v>40381</v>
      </c>
      <c r="I174" s="119"/>
      <c r="Q174" s="119"/>
      <c r="R174" s="14"/>
      <c r="S174" s="146"/>
      <c r="T174" s="147"/>
    </row>
    <row r="175" spans="1:20" ht="14.25">
      <c r="A175" s="53">
        <f t="shared" si="1"/>
        <v>40382</v>
      </c>
      <c r="I175" s="119"/>
      <c r="Q175" s="119"/>
      <c r="R175" s="14"/>
      <c r="S175" s="146"/>
      <c r="T175" s="147"/>
    </row>
    <row r="176" spans="1:20" ht="14.25">
      <c r="A176" s="53">
        <f t="shared" si="1"/>
        <v>40383</v>
      </c>
      <c r="I176" s="119"/>
      <c r="Q176" s="119"/>
      <c r="R176" s="14"/>
      <c r="S176" s="146"/>
      <c r="T176" s="147"/>
    </row>
    <row r="177" spans="1:20" ht="14.25">
      <c r="A177" s="53">
        <f t="shared" si="1"/>
        <v>40384</v>
      </c>
      <c r="I177" s="119"/>
      <c r="Q177" s="119"/>
      <c r="R177" s="14"/>
      <c r="S177" s="146"/>
      <c r="T177" s="147"/>
    </row>
    <row r="178" spans="1:20" ht="14.25">
      <c r="A178" s="53">
        <f t="shared" si="1"/>
        <v>40385</v>
      </c>
      <c r="I178" s="119"/>
      <c r="Q178" s="119"/>
      <c r="R178" s="14"/>
      <c r="S178" s="146"/>
      <c r="T178" s="147"/>
    </row>
    <row r="179" spans="1:20" ht="14.25">
      <c r="A179" s="53">
        <f t="shared" si="1"/>
        <v>40386</v>
      </c>
      <c r="I179" s="119"/>
      <c r="Q179" s="119"/>
      <c r="R179" s="14"/>
      <c r="S179" s="14"/>
      <c r="T179" s="147"/>
    </row>
    <row r="180" spans="1:20" ht="14.25">
      <c r="A180" s="53">
        <f t="shared" si="1"/>
        <v>40387</v>
      </c>
      <c r="I180" s="119"/>
      <c r="Q180" s="119"/>
      <c r="R180" s="14"/>
      <c r="S180" s="146"/>
      <c r="T180" s="147"/>
    </row>
    <row r="181" spans="1:20" ht="14.25">
      <c r="A181" s="53">
        <f t="shared" si="1"/>
        <v>40388</v>
      </c>
      <c r="I181" s="119"/>
      <c r="Q181" s="119"/>
      <c r="R181" s="14"/>
      <c r="S181" s="146"/>
      <c r="T181" s="147"/>
    </row>
    <row r="182" spans="1:20" ht="14.25">
      <c r="A182" s="53">
        <f t="shared" si="1"/>
        <v>40389</v>
      </c>
      <c r="I182" s="119"/>
      <c r="Q182" s="119"/>
      <c r="R182" s="14"/>
      <c r="S182" s="146"/>
      <c r="T182" s="147"/>
    </row>
    <row r="183" spans="1:20" ht="14.25">
      <c r="A183" s="53">
        <f t="shared" si="1"/>
        <v>40390</v>
      </c>
      <c r="I183" s="119"/>
      <c r="Q183" s="119"/>
      <c r="R183" s="14"/>
      <c r="S183" s="146"/>
      <c r="T183" s="147"/>
    </row>
    <row r="184" spans="1:20" ht="14.25">
      <c r="A184" s="53">
        <f t="shared" si="1"/>
        <v>40391</v>
      </c>
      <c r="I184" s="119"/>
      <c r="Q184" s="119"/>
      <c r="R184" s="14"/>
      <c r="S184" s="146"/>
      <c r="T184" s="147"/>
    </row>
    <row r="185" spans="1:20" ht="14.25">
      <c r="A185" s="53">
        <f t="shared" si="1"/>
        <v>40392</v>
      </c>
      <c r="I185" s="119"/>
      <c r="Q185" s="119"/>
      <c r="R185" s="14"/>
      <c r="S185" s="146"/>
      <c r="T185" s="147"/>
    </row>
    <row r="186" spans="1:20" ht="14.25">
      <c r="A186" s="53">
        <f t="shared" si="1"/>
        <v>40393</v>
      </c>
      <c r="I186" s="119"/>
      <c r="Q186" s="119"/>
      <c r="R186" s="14"/>
      <c r="S186" s="146"/>
      <c r="T186" s="147"/>
    </row>
    <row r="187" spans="1:20" ht="14.25">
      <c r="A187" s="53">
        <f t="shared" si="1"/>
        <v>40394</v>
      </c>
      <c r="I187" s="119"/>
      <c r="Q187" s="119"/>
      <c r="R187" s="14"/>
      <c r="S187" s="146"/>
      <c r="T187" s="147"/>
    </row>
    <row r="188" spans="1:20" ht="14.25">
      <c r="A188" s="53">
        <f t="shared" si="1"/>
        <v>40395</v>
      </c>
      <c r="I188" s="119"/>
      <c r="Q188" s="119"/>
      <c r="R188" s="14"/>
      <c r="S188" s="146"/>
      <c r="T188" s="147"/>
    </row>
    <row r="189" spans="1:20" ht="14.25">
      <c r="A189" s="53">
        <f t="shared" si="1"/>
        <v>40396</v>
      </c>
      <c r="I189" s="127"/>
      <c r="J189" s="320"/>
      <c r="Q189" s="119"/>
      <c r="R189" s="14"/>
      <c r="S189" s="146"/>
      <c r="T189" s="147"/>
    </row>
    <row r="190" spans="1:20" ht="14.25">
      <c r="A190" s="53">
        <f t="shared" si="1"/>
        <v>40397</v>
      </c>
      <c r="I190" s="127"/>
      <c r="J190" s="320"/>
      <c r="Q190" s="119"/>
      <c r="R190" s="14"/>
      <c r="S190" s="146"/>
      <c r="T190" s="147"/>
    </row>
    <row r="191" spans="1:20" ht="14.25">
      <c r="A191" s="53">
        <f t="shared" si="1"/>
        <v>40398</v>
      </c>
      <c r="I191" s="127"/>
      <c r="J191" s="320"/>
      <c r="Q191" s="119"/>
      <c r="R191" s="14"/>
      <c r="S191" s="146"/>
      <c r="T191" s="147"/>
    </row>
    <row r="192" spans="1:20" ht="14.25">
      <c r="A192" s="53">
        <f t="shared" si="1"/>
        <v>40399</v>
      </c>
      <c r="I192" s="127"/>
      <c r="J192" s="320"/>
      <c r="Q192" s="119"/>
      <c r="R192" s="14"/>
      <c r="S192" s="146"/>
      <c r="T192" s="147"/>
    </row>
    <row r="193" spans="1:20" ht="14.25">
      <c r="A193" s="53">
        <f t="shared" si="1"/>
        <v>40400</v>
      </c>
      <c r="I193" s="127"/>
      <c r="J193" s="320"/>
      <c r="Q193" s="127"/>
      <c r="R193" s="160"/>
      <c r="S193" s="159"/>
      <c r="T193" s="147"/>
    </row>
    <row r="194" spans="1:20" ht="14.25">
      <c r="A194" s="53">
        <f t="shared" si="1"/>
        <v>40401</v>
      </c>
      <c r="I194" s="127"/>
      <c r="J194" s="320"/>
      <c r="R194" s="161"/>
      <c r="T194" s="162"/>
    </row>
    <row r="195" spans="1:20" ht="14.25">
      <c r="A195" s="53">
        <f t="shared" si="1"/>
        <v>40402</v>
      </c>
      <c r="I195" s="127"/>
      <c r="J195" s="320"/>
      <c r="R195" s="161"/>
      <c r="T195" s="162"/>
    </row>
    <row r="196" spans="1:20" ht="14.25">
      <c r="A196" s="53">
        <f t="shared" si="1"/>
        <v>40403</v>
      </c>
      <c r="I196" s="127"/>
      <c r="J196" s="320"/>
      <c r="R196" s="161"/>
      <c r="T196" s="162"/>
    </row>
    <row r="197" spans="1:20" ht="14.25">
      <c r="A197" s="53">
        <f t="shared" si="1"/>
        <v>40404</v>
      </c>
      <c r="I197" s="127"/>
      <c r="J197" s="320"/>
      <c r="R197" s="161"/>
      <c r="T197" s="162"/>
    </row>
    <row r="198" spans="1:20" ht="14.25">
      <c r="A198" s="53">
        <f t="shared" si="1"/>
        <v>40405</v>
      </c>
      <c r="I198" s="127"/>
      <c r="J198" s="320"/>
      <c r="R198" s="161"/>
      <c r="T198" s="162"/>
    </row>
    <row r="199" spans="1:20" ht="14.25">
      <c r="A199" s="53">
        <f t="shared" si="1"/>
        <v>40406</v>
      </c>
      <c r="I199" s="127"/>
      <c r="J199" s="320"/>
      <c r="R199" s="161"/>
      <c r="T199" s="162"/>
    </row>
    <row r="200" spans="1:20" ht="14.25">
      <c r="A200" s="53">
        <f t="shared" si="1"/>
        <v>40407</v>
      </c>
      <c r="I200" s="127"/>
      <c r="J200" s="320"/>
      <c r="R200" s="161"/>
      <c r="T200" s="162"/>
    </row>
    <row r="201" spans="1:20" ht="14.25">
      <c r="A201" s="53">
        <f t="shared" si="1"/>
        <v>40408</v>
      </c>
      <c r="I201" s="127"/>
      <c r="J201" s="320"/>
      <c r="R201" s="161"/>
      <c r="T201" s="162"/>
    </row>
    <row r="202" spans="1:20" ht="14.25">
      <c r="A202" s="53">
        <f t="shared" si="1"/>
        <v>40409</v>
      </c>
      <c r="I202" s="127"/>
      <c r="J202" s="320"/>
      <c r="R202" s="161"/>
      <c r="T202" s="162"/>
    </row>
    <row r="203" spans="1:20" ht="14.25">
      <c r="A203" s="53">
        <f t="shared" si="1"/>
        <v>40410</v>
      </c>
      <c r="I203" s="127"/>
      <c r="J203" s="320"/>
      <c r="R203" s="161"/>
      <c r="T203" s="162"/>
    </row>
    <row r="204" spans="1:20" ht="14.25">
      <c r="A204" s="53">
        <f t="shared" si="1"/>
        <v>40411</v>
      </c>
      <c r="I204" s="127"/>
      <c r="J204" s="320"/>
      <c r="R204" s="161"/>
      <c r="T204" s="162"/>
    </row>
    <row r="205" spans="1:20" ht="14.25">
      <c r="A205" s="53">
        <f t="shared" si="1"/>
        <v>40412</v>
      </c>
      <c r="I205" s="127"/>
      <c r="J205" s="320"/>
      <c r="R205" s="161"/>
      <c r="T205" s="162"/>
    </row>
    <row r="206" spans="1:20" ht="14.25">
      <c r="A206" s="53">
        <f t="shared" si="1"/>
        <v>40413</v>
      </c>
      <c r="I206" s="127"/>
      <c r="J206" s="320"/>
      <c r="R206" s="161"/>
      <c r="T206" s="162"/>
    </row>
    <row r="207" spans="1:20" ht="14.25">
      <c r="A207" s="53">
        <f t="shared" si="1"/>
        <v>40414</v>
      </c>
      <c r="I207" s="127"/>
      <c r="J207" s="320"/>
      <c r="R207" s="161"/>
      <c r="T207" s="162"/>
    </row>
    <row r="208" spans="1:20" ht="14.25">
      <c r="A208" s="53">
        <f aca="true" t="shared" si="2" ref="A208:A255">A207+1</f>
        <v>40415</v>
      </c>
      <c r="I208" s="127"/>
      <c r="J208" s="320"/>
      <c r="R208" s="161"/>
      <c r="T208" s="162"/>
    </row>
    <row r="209" spans="1:20" ht="14.25">
      <c r="A209" s="53">
        <f t="shared" si="2"/>
        <v>40416</v>
      </c>
      <c r="I209" s="127"/>
      <c r="J209" s="320"/>
      <c r="R209" s="161"/>
      <c r="T209" s="162"/>
    </row>
    <row r="210" spans="1:20" ht="14.25">
      <c r="A210" s="53">
        <f t="shared" si="2"/>
        <v>40417</v>
      </c>
      <c r="I210" s="127"/>
      <c r="J210" s="320"/>
      <c r="R210" s="161"/>
      <c r="T210" s="162"/>
    </row>
    <row r="211" spans="1:20" ht="14.25">
      <c r="A211" s="53">
        <f t="shared" si="2"/>
        <v>40418</v>
      </c>
      <c r="I211" s="127"/>
      <c r="J211" s="320"/>
      <c r="R211" s="161"/>
      <c r="T211" s="162"/>
    </row>
    <row r="212" spans="1:20" ht="14.25">
      <c r="A212" s="53">
        <f t="shared" si="2"/>
        <v>40419</v>
      </c>
      <c r="I212" s="127"/>
      <c r="J212" s="320"/>
      <c r="R212" s="161"/>
      <c r="T212" s="162"/>
    </row>
    <row r="213" spans="1:20" ht="14.25">
      <c r="A213" s="53">
        <f t="shared" si="2"/>
        <v>40420</v>
      </c>
      <c r="I213" s="127"/>
      <c r="J213" s="320"/>
      <c r="R213" s="161"/>
      <c r="T213" s="162"/>
    </row>
    <row r="214" spans="1:20" ht="14.25">
      <c r="A214" s="53">
        <f t="shared" si="2"/>
        <v>40421</v>
      </c>
      <c r="I214" s="127"/>
      <c r="J214" s="320"/>
      <c r="R214" s="161"/>
      <c r="T214" s="162"/>
    </row>
    <row r="215" spans="1:20" ht="14.25">
      <c r="A215" s="53">
        <f t="shared" si="2"/>
        <v>40422</v>
      </c>
      <c r="I215" s="127"/>
      <c r="J215" s="320"/>
      <c r="R215" s="161"/>
      <c r="T215" s="162"/>
    </row>
    <row r="216" spans="1:20" ht="14.25">
      <c r="A216" s="53">
        <f t="shared" si="2"/>
        <v>40423</v>
      </c>
      <c r="I216" s="127"/>
      <c r="J216" s="320"/>
      <c r="R216" s="161"/>
      <c r="T216" s="162"/>
    </row>
    <row r="217" spans="1:20" ht="14.25">
      <c r="A217" s="53">
        <f t="shared" si="2"/>
        <v>40424</v>
      </c>
      <c r="I217" s="127"/>
      <c r="J217" s="321"/>
      <c r="K217" s="120"/>
      <c r="L217" s="120"/>
      <c r="M217" s="120"/>
      <c r="R217" s="161"/>
      <c r="T217" s="162"/>
    </row>
    <row r="218" spans="1:20" ht="14.25">
      <c r="A218" s="53">
        <f t="shared" si="2"/>
        <v>40425</v>
      </c>
      <c r="I218" s="127"/>
      <c r="J218" s="320"/>
      <c r="R218" s="161"/>
      <c r="T218" s="162"/>
    </row>
    <row r="219" spans="1:20" ht="14.25">
      <c r="A219" s="53">
        <f t="shared" si="2"/>
        <v>40426</v>
      </c>
      <c r="I219" s="127"/>
      <c r="J219" s="320"/>
      <c r="R219" s="161"/>
      <c r="T219" s="162"/>
    </row>
    <row r="220" spans="1:20" ht="14.25">
      <c r="A220" s="53">
        <f t="shared" si="2"/>
        <v>40427</v>
      </c>
      <c r="I220" s="127"/>
      <c r="J220" s="320"/>
      <c r="R220" s="161"/>
      <c r="T220" s="162"/>
    </row>
    <row r="221" spans="1:20" ht="14.25">
      <c r="A221" s="53">
        <f t="shared" si="2"/>
        <v>40428</v>
      </c>
      <c r="I221" s="127"/>
      <c r="J221" s="320"/>
      <c r="R221" s="161"/>
      <c r="T221" s="162"/>
    </row>
    <row r="222" spans="1:20" ht="14.25">
      <c r="A222" s="53">
        <f t="shared" si="2"/>
        <v>40429</v>
      </c>
      <c r="I222" s="127"/>
      <c r="J222" s="320"/>
      <c r="R222" s="161"/>
      <c r="T222" s="162"/>
    </row>
    <row r="223" spans="1:20" ht="14.25">
      <c r="A223" s="53">
        <f t="shared" si="2"/>
        <v>40430</v>
      </c>
      <c r="I223" s="127"/>
      <c r="J223" s="320"/>
      <c r="R223" s="161"/>
      <c r="T223" s="162"/>
    </row>
    <row r="224" spans="1:20" ht="14.25">
      <c r="A224" s="53">
        <f t="shared" si="2"/>
        <v>40431</v>
      </c>
      <c r="I224" s="127"/>
      <c r="J224" s="320"/>
      <c r="R224" s="161"/>
      <c r="T224" s="162"/>
    </row>
    <row r="225" spans="1:20" ht="14.25">
      <c r="A225" s="53">
        <f t="shared" si="2"/>
        <v>40432</v>
      </c>
      <c r="I225" s="127"/>
      <c r="J225" s="320"/>
      <c r="R225" s="161"/>
      <c r="T225" s="162"/>
    </row>
    <row r="226" spans="1:20" ht="14.25">
      <c r="A226" s="53">
        <f t="shared" si="2"/>
        <v>40433</v>
      </c>
      <c r="I226" s="127"/>
      <c r="J226" s="320"/>
      <c r="R226" s="161"/>
      <c r="T226" s="162"/>
    </row>
    <row r="227" spans="1:20" ht="14.25">
      <c r="A227" s="53">
        <f t="shared" si="2"/>
        <v>40434</v>
      </c>
      <c r="I227" s="127"/>
      <c r="J227" s="320"/>
      <c r="R227" s="161"/>
      <c r="T227" s="162"/>
    </row>
    <row r="228" spans="1:20" ht="14.25">
      <c r="A228" s="53">
        <f t="shared" si="2"/>
        <v>40435</v>
      </c>
      <c r="I228" s="127"/>
      <c r="J228" s="320"/>
      <c r="R228" s="161"/>
      <c r="T228" s="162"/>
    </row>
    <row r="229" spans="1:20" ht="14.25">
      <c r="A229" s="53">
        <f t="shared" si="2"/>
        <v>40436</v>
      </c>
      <c r="I229" s="127"/>
      <c r="J229" s="320"/>
      <c r="R229" s="161"/>
      <c r="T229" s="162"/>
    </row>
    <row r="230" spans="1:20" ht="14.25">
      <c r="A230" s="53">
        <f t="shared" si="2"/>
        <v>40437</v>
      </c>
      <c r="I230" s="127"/>
      <c r="J230" s="320"/>
      <c r="R230" s="161"/>
      <c r="T230" s="162"/>
    </row>
    <row r="231" spans="1:20" ht="14.25">
      <c r="A231" s="53">
        <f t="shared" si="2"/>
        <v>40438</v>
      </c>
      <c r="I231" s="127"/>
      <c r="J231" s="320"/>
      <c r="R231" s="161"/>
      <c r="T231" s="162"/>
    </row>
    <row r="232" spans="1:20" ht="14.25">
      <c r="A232" s="53">
        <f t="shared" si="2"/>
        <v>40439</v>
      </c>
      <c r="I232" s="127"/>
      <c r="J232" s="320"/>
      <c r="R232" s="161"/>
      <c r="T232" s="162"/>
    </row>
    <row r="233" spans="1:20" ht="14.25">
      <c r="A233" s="53">
        <f t="shared" si="2"/>
        <v>40440</v>
      </c>
      <c r="I233" s="127"/>
      <c r="J233" s="320"/>
      <c r="R233" s="161"/>
      <c r="T233" s="162"/>
    </row>
    <row r="234" spans="1:20" ht="14.25">
      <c r="A234" s="53">
        <f t="shared" si="2"/>
        <v>40441</v>
      </c>
      <c r="I234" s="127"/>
      <c r="J234" s="320"/>
      <c r="R234" s="161"/>
      <c r="T234" s="162"/>
    </row>
    <row r="235" spans="1:20" ht="14.25">
      <c r="A235" s="53">
        <f t="shared" si="2"/>
        <v>40442</v>
      </c>
      <c r="I235" s="127"/>
      <c r="J235" s="320"/>
      <c r="R235" s="161"/>
      <c r="T235" s="162"/>
    </row>
    <row r="236" spans="1:20" ht="14.25">
      <c r="A236" s="53">
        <f t="shared" si="2"/>
        <v>40443</v>
      </c>
      <c r="I236" s="127"/>
      <c r="J236" s="320"/>
      <c r="R236" s="161"/>
      <c r="T236" s="162"/>
    </row>
    <row r="237" spans="1:20" ht="14.25">
      <c r="A237" s="53">
        <f t="shared" si="2"/>
        <v>40444</v>
      </c>
      <c r="I237" s="127"/>
      <c r="J237" s="320"/>
      <c r="R237" s="161"/>
      <c r="T237" s="162"/>
    </row>
    <row r="238" spans="1:20" ht="14.25">
      <c r="A238" s="53">
        <f t="shared" si="2"/>
        <v>40445</v>
      </c>
      <c r="I238" s="127"/>
      <c r="J238" s="320"/>
      <c r="R238" s="161"/>
      <c r="T238" s="162"/>
    </row>
    <row r="239" spans="1:20" ht="14.25">
      <c r="A239" s="53">
        <f t="shared" si="2"/>
        <v>40446</v>
      </c>
      <c r="I239" s="127"/>
      <c r="J239" s="320"/>
      <c r="R239" s="161"/>
      <c r="T239" s="162"/>
    </row>
    <row r="240" spans="1:20" ht="14.25">
      <c r="A240" s="53">
        <f t="shared" si="2"/>
        <v>40447</v>
      </c>
      <c r="I240" s="127"/>
      <c r="J240" s="320"/>
      <c r="R240" s="161"/>
      <c r="T240" s="162"/>
    </row>
    <row r="241" spans="1:20" ht="14.25">
      <c r="A241" s="53">
        <f t="shared" si="2"/>
        <v>40448</v>
      </c>
      <c r="I241" s="127"/>
      <c r="J241" s="320"/>
      <c r="R241" s="161"/>
      <c r="T241" s="162"/>
    </row>
    <row r="242" spans="1:20" ht="14.25">
      <c r="A242" s="53">
        <f t="shared" si="2"/>
        <v>40449</v>
      </c>
      <c r="I242" s="127"/>
      <c r="J242" s="320"/>
      <c r="R242" s="161"/>
      <c r="T242" s="162"/>
    </row>
    <row r="243" spans="1:20" ht="14.25">
      <c r="A243" s="53">
        <f t="shared" si="2"/>
        <v>40450</v>
      </c>
      <c r="I243" s="127"/>
      <c r="J243" s="320"/>
      <c r="R243" s="161"/>
      <c r="T243" s="162"/>
    </row>
    <row r="244" spans="1:20" ht="14.25">
      <c r="A244" s="53">
        <f t="shared" si="2"/>
        <v>40451</v>
      </c>
      <c r="I244" s="127"/>
      <c r="J244" s="320"/>
      <c r="R244" s="161"/>
      <c r="T244" s="162"/>
    </row>
    <row r="245" spans="1:20" ht="14.25">
      <c r="A245" s="53">
        <f t="shared" si="2"/>
        <v>40452</v>
      </c>
      <c r="I245" s="127"/>
      <c r="J245" s="320"/>
      <c r="R245" s="161"/>
      <c r="T245" s="162"/>
    </row>
    <row r="246" spans="1:20" ht="14.25">
      <c r="A246" s="53">
        <f t="shared" si="2"/>
        <v>40453</v>
      </c>
      <c r="I246" s="127"/>
      <c r="J246" s="320"/>
      <c r="R246" s="161"/>
      <c r="T246" s="162"/>
    </row>
    <row r="247" spans="1:20" ht="14.25">
      <c r="A247" s="53">
        <f t="shared" si="2"/>
        <v>40454</v>
      </c>
      <c r="I247" s="127"/>
      <c r="J247" s="320"/>
      <c r="R247" s="161"/>
      <c r="T247" s="162"/>
    </row>
    <row r="248" spans="1:20" ht="14.25">
      <c r="A248" s="53">
        <f t="shared" si="2"/>
        <v>40455</v>
      </c>
      <c r="I248" s="127"/>
      <c r="J248" s="320"/>
      <c r="R248" s="161"/>
      <c r="T248" s="162"/>
    </row>
    <row r="249" spans="1:20" ht="14.25">
      <c r="A249" s="53">
        <f t="shared" si="2"/>
        <v>40456</v>
      </c>
      <c r="I249" s="127"/>
      <c r="J249" s="320"/>
      <c r="R249" s="161"/>
      <c r="T249" s="162"/>
    </row>
    <row r="250" spans="1:20" ht="14.25">
      <c r="A250" s="53">
        <f t="shared" si="2"/>
        <v>40457</v>
      </c>
      <c r="I250" s="127"/>
      <c r="J250" s="320"/>
      <c r="R250" s="161"/>
      <c r="T250" s="162"/>
    </row>
    <row r="251" spans="1:20" ht="14.25">
      <c r="A251" s="53">
        <f t="shared" si="2"/>
        <v>40458</v>
      </c>
      <c r="I251" s="127"/>
      <c r="J251" s="320"/>
      <c r="R251" s="161"/>
      <c r="T251" s="162"/>
    </row>
    <row r="252" spans="1:20" ht="14.25">
      <c r="A252" s="53">
        <f t="shared" si="2"/>
        <v>40459</v>
      </c>
      <c r="I252" s="127"/>
      <c r="J252" s="320"/>
      <c r="R252" s="161"/>
      <c r="T252" s="162"/>
    </row>
    <row r="253" spans="1:20" ht="14.25">
      <c r="A253" s="53">
        <f t="shared" si="2"/>
        <v>40460</v>
      </c>
      <c r="I253" s="127"/>
      <c r="J253" s="320"/>
      <c r="R253" s="161"/>
      <c r="T253" s="162"/>
    </row>
    <row r="254" spans="1:20" ht="14.25">
      <c r="A254" s="53">
        <f t="shared" si="2"/>
        <v>40461</v>
      </c>
      <c r="I254" s="127"/>
      <c r="J254" s="320"/>
      <c r="R254" s="161"/>
      <c r="T254" s="162"/>
    </row>
    <row r="255" spans="1:20" ht="14.25">
      <c r="A255" s="53">
        <f t="shared" si="2"/>
        <v>40462</v>
      </c>
      <c r="I255" s="158"/>
      <c r="R255" s="161"/>
      <c r="T255" s="16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B59"/>
  <sheetViews>
    <sheetView zoomScale="85" zoomScaleNormal="85" zoomScalePageLayoutView="0" workbookViewId="0" topLeftCell="A1">
      <selection activeCell="C60" sqref="C60:D60"/>
    </sheetView>
  </sheetViews>
  <sheetFormatPr defaultColWidth="9.140625" defaultRowHeight="12.75"/>
  <cols>
    <col min="1" max="1" width="3.421875" style="0" bestFit="1" customWidth="1"/>
    <col min="2" max="2" width="37.28125" style="0" customWidth="1"/>
    <col min="3" max="3" width="1.8515625" style="0" customWidth="1"/>
    <col min="4" max="4" width="10.28125" style="0" bestFit="1" customWidth="1"/>
    <col min="5" max="5" width="9.7109375" style="0" bestFit="1" customWidth="1"/>
    <col min="6" max="6" width="10.7109375" style="0" bestFit="1" customWidth="1"/>
    <col min="7" max="7" width="1.8515625" style="0" customWidth="1"/>
    <col min="8" max="8" width="19.421875" style="0" customWidth="1"/>
    <col min="9" max="10" width="13.7109375" style="0" bestFit="1" customWidth="1"/>
    <col min="11" max="11" width="2.421875" style="0" customWidth="1"/>
    <col min="12" max="12" width="15.140625" style="0" bestFit="1" customWidth="1"/>
    <col min="13" max="13" width="16.140625" style="0" bestFit="1" customWidth="1"/>
    <col min="14" max="14" width="1.7109375" style="0" customWidth="1"/>
    <col min="15" max="15" width="14.8515625" style="0" bestFit="1" customWidth="1"/>
    <col min="16" max="16" width="15.421875" style="0" bestFit="1" customWidth="1"/>
    <col min="17" max="17" width="1.7109375" style="0" customWidth="1"/>
    <col min="18" max="19" width="15.00390625" style="0" bestFit="1" customWidth="1"/>
    <col min="21" max="21" width="9.28125" style="0" bestFit="1" customWidth="1"/>
  </cols>
  <sheetData>
    <row r="1" spans="2:5" ht="20.25">
      <c r="B1" s="194" t="s">
        <v>330</v>
      </c>
      <c r="E1" t="s">
        <v>594</v>
      </c>
    </row>
    <row r="2" ht="13.5" thickBot="1"/>
    <row r="3" spans="1:28" s="206" customFormat="1" ht="16.5">
      <c r="A3" s="195"/>
      <c r="B3" s="196"/>
      <c r="C3" s="197"/>
      <c r="D3" s="198" t="s">
        <v>590</v>
      </c>
      <c r="E3" s="198" t="s">
        <v>331</v>
      </c>
      <c r="F3" s="199" t="s">
        <v>332</v>
      </c>
      <c r="G3" s="200"/>
      <c r="H3" s="201" t="s">
        <v>333</v>
      </c>
      <c r="I3" s="201" t="s">
        <v>333</v>
      </c>
      <c r="J3" s="201" t="s">
        <v>333</v>
      </c>
      <c r="K3" s="200"/>
      <c r="L3" s="202" t="s">
        <v>332</v>
      </c>
      <c r="M3" s="202" t="s">
        <v>332</v>
      </c>
      <c r="N3" s="200"/>
      <c r="O3" s="202" t="s">
        <v>334</v>
      </c>
      <c r="P3" s="202" t="s">
        <v>335</v>
      </c>
      <c r="Q3" s="200"/>
      <c r="R3" s="201" t="s">
        <v>334</v>
      </c>
      <c r="S3" s="200"/>
      <c r="T3"/>
      <c r="U3" s="203"/>
      <c r="V3"/>
      <c r="W3" s="204"/>
      <c r="X3" s="204"/>
      <c r="Y3" s="205"/>
      <c r="Z3"/>
      <c r="AA3"/>
      <c r="AB3"/>
    </row>
    <row r="4" spans="1:28" s="217" customFormat="1" ht="17.25" thickBot="1">
      <c r="A4" s="207"/>
      <c r="B4" s="208" t="s">
        <v>336</v>
      </c>
      <c r="C4" s="209"/>
      <c r="D4" s="210" t="s">
        <v>337</v>
      </c>
      <c r="E4" s="210" t="s">
        <v>337</v>
      </c>
      <c r="F4" s="211" t="s">
        <v>337</v>
      </c>
      <c r="G4" s="212"/>
      <c r="H4" s="213" t="s">
        <v>338</v>
      </c>
      <c r="I4" s="213" t="s">
        <v>374</v>
      </c>
      <c r="J4" s="213" t="s">
        <v>370</v>
      </c>
      <c r="K4" s="212"/>
      <c r="L4" s="214" t="s">
        <v>404</v>
      </c>
      <c r="M4" s="215" t="s">
        <v>354</v>
      </c>
      <c r="N4" s="212"/>
      <c r="O4" s="216" t="s">
        <v>355</v>
      </c>
      <c r="P4" s="216" t="s">
        <v>356</v>
      </c>
      <c r="Q4" s="212"/>
      <c r="R4" s="213" t="s">
        <v>357</v>
      </c>
      <c r="S4" s="212"/>
      <c r="T4"/>
      <c r="U4" s="203"/>
      <c r="V4"/>
      <c r="W4" s="204"/>
      <c r="X4" s="204"/>
      <c r="Y4" s="205"/>
      <c r="Z4"/>
      <c r="AA4"/>
      <c r="AB4"/>
    </row>
    <row r="5" spans="1:28" s="217" customFormat="1" ht="16.5">
      <c r="A5" s="207"/>
      <c r="B5" s="218"/>
      <c r="C5" s="209"/>
      <c r="D5" s="219"/>
      <c r="E5" s="219"/>
      <c r="F5" s="220"/>
      <c r="G5" s="212"/>
      <c r="H5" s="221"/>
      <c r="I5" s="221"/>
      <c r="J5" s="221"/>
      <c r="K5" s="212"/>
      <c r="L5" s="222"/>
      <c r="M5" s="223"/>
      <c r="N5" s="212"/>
      <c r="O5" s="224"/>
      <c r="P5" s="224"/>
      <c r="Q5" s="212"/>
      <c r="R5" s="221"/>
      <c r="S5" s="212"/>
      <c r="T5"/>
      <c r="U5"/>
      <c r="V5"/>
      <c r="W5" s="204"/>
      <c r="X5" s="204"/>
      <c r="Y5" s="205"/>
      <c r="Z5"/>
      <c r="AA5"/>
      <c r="AB5"/>
    </row>
    <row r="6" spans="1:28" s="217" customFormat="1" ht="16.5">
      <c r="A6" s="207">
        <v>1</v>
      </c>
      <c r="B6" s="225" t="s">
        <v>425</v>
      </c>
      <c r="C6" s="226"/>
      <c r="D6" s="307">
        <v>4.6</v>
      </c>
      <c r="E6" s="227">
        <v>2.9</v>
      </c>
      <c r="F6" s="220" t="e">
        <f>+IF(M6,M6-L6," ")</f>
        <v>#REF!</v>
      </c>
      <c r="G6" s="212"/>
      <c r="H6" s="228">
        <f>D6</f>
        <v>4.6</v>
      </c>
      <c r="I6" s="228">
        <f>E6</f>
        <v>2.9</v>
      </c>
      <c r="J6" s="228" t="e">
        <f>IF(M6,F6," ")</f>
        <v>#REF!</v>
      </c>
      <c r="K6" s="212"/>
      <c r="L6" s="229" t="e">
        <f>'Operations Input'!#REF!</f>
        <v>#REF!</v>
      </c>
      <c r="M6" s="230" t="e">
        <f>L6+'Operations Input'!#REF!/24</f>
        <v>#REF!</v>
      </c>
      <c r="N6" s="212"/>
      <c r="O6" s="228" t="e">
        <f aca="true" t="shared" si="0" ref="O6:O14">IF(M6,D6-F6," ")</f>
        <v>#REF!</v>
      </c>
      <c r="P6" s="221" t="e">
        <f>IF(M6,H6-J6," ")</f>
        <v>#REF!</v>
      </c>
      <c r="Q6" s="212"/>
      <c r="R6" s="231" t="e">
        <f aca="true" t="shared" si="1" ref="R6:R14">E6-F6</f>
        <v>#REF!</v>
      </c>
      <c r="S6" s="212"/>
      <c r="T6"/>
      <c r="U6" s="169"/>
      <c r="V6"/>
      <c r="W6"/>
      <c r="X6"/>
      <c r="Y6"/>
      <c r="Z6"/>
      <c r="AA6"/>
      <c r="AB6"/>
    </row>
    <row r="7" spans="1:28" s="239" customFormat="1" ht="16.5">
      <c r="A7" s="232">
        <v>2</v>
      </c>
      <c r="B7" s="233" t="s">
        <v>426</v>
      </c>
      <c r="C7" s="226"/>
      <c r="D7" s="308">
        <v>0</v>
      </c>
      <c r="E7" s="234">
        <v>0</v>
      </c>
      <c r="F7" s="220" t="e">
        <f aca="true" t="shared" si="2" ref="F7:F14">+IF(M7,M7-L7," ")</f>
        <v>#REF!</v>
      </c>
      <c r="G7" s="212"/>
      <c r="H7" s="235">
        <f aca="true" t="shared" si="3" ref="H7:I14">D7+H6</f>
        <v>4.6</v>
      </c>
      <c r="I7" s="235">
        <f t="shared" si="3"/>
        <v>2.9</v>
      </c>
      <c r="J7" s="235" t="e">
        <f aca="true" t="shared" si="4" ref="J7:J14">IF(M6,F7+J6," ")</f>
        <v>#REF!</v>
      </c>
      <c r="K7" s="212"/>
      <c r="L7" s="230" t="e">
        <f aca="true" t="shared" si="5" ref="L7:L14">M6</f>
        <v>#REF!</v>
      </c>
      <c r="M7" s="230" t="e">
        <f>L7+'Operations Input'!#REF!/24</f>
        <v>#REF!</v>
      </c>
      <c r="N7" s="212"/>
      <c r="O7" s="228" t="e">
        <f t="shared" si="0"/>
        <v>#REF!</v>
      </c>
      <c r="P7" s="221" t="e">
        <f aca="true" t="shared" si="6" ref="P7:P14">IF(M7,H7-J7," ")</f>
        <v>#REF!</v>
      </c>
      <c r="Q7" s="212"/>
      <c r="R7" s="236" t="e">
        <f t="shared" si="1"/>
        <v>#REF!</v>
      </c>
      <c r="S7" s="212"/>
      <c r="T7" s="237"/>
      <c r="U7" s="238"/>
      <c r="V7" s="237"/>
      <c r="W7" s="237"/>
      <c r="X7" s="237"/>
      <c r="Y7" s="237"/>
      <c r="Z7" s="237"/>
      <c r="AA7" s="237"/>
      <c r="AB7" s="237"/>
    </row>
    <row r="8" spans="1:28" s="217" customFormat="1" ht="16.5">
      <c r="A8" s="207">
        <v>3</v>
      </c>
      <c r="B8" s="233" t="s">
        <v>427</v>
      </c>
      <c r="C8" s="226"/>
      <c r="D8" s="307">
        <v>3.8</v>
      </c>
      <c r="E8" s="227">
        <v>2.4</v>
      </c>
      <c r="F8" s="220" t="e">
        <f t="shared" si="2"/>
        <v>#REF!</v>
      </c>
      <c r="G8" s="212"/>
      <c r="H8" s="228">
        <f t="shared" si="3"/>
        <v>8.399999999999999</v>
      </c>
      <c r="I8" s="228">
        <f t="shared" si="3"/>
        <v>5.3</v>
      </c>
      <c r="J8" s="235" t="e">
        <f t="shared" si="4"/>
        <v>#REF!</v>
      </c>
      <c r="K8" s="212"/>
      <c r="L8" s="230" t="e">
        <f t="shared" si="5"/>
        <v>#REF!</v>
      </c>
      <c r="M8" s="230" t="e">
        <f>L8+'Operations Input'!#REF!/24</f>
        <v>#REF!</v>
      </c>
      <c r="N8" s="212"/>
      <c r="O8" s="228" t="e">
        <f t="shared" si="0"/>
        <v>#REF!</v>
      </c>
      <c r="P8" s="221" t="e">
        <f t="shared" si="6"/>
        <v>#REF!</v>
      </c>
      <c r="Q8" s="212"/>
      <c r="R8" s="231" t="e">
        <f t="shared" si="1"/>
        <v>#REF!</v>
      </c>
      <c r="S8" s="212"/>
      <c r="T8"/>
      <c r="U8" s="169"/>
      <c r="V8"/>
      <c r="W8" s="204"/>
      <c r="X8" s="204"/>
      <c r="Y8" s="205"/>
      <c r="Z8"/>
      <c r="AA8"/>
      <c r="AB8"/>
    </row>
    <row r="9" spans="1:28" s="217" customFormat="1" ht="16.5">
      <c r="A9" s="207">
        <v>4</v>
      </c>
      <c r="B9" s="233" t="s">
        <v>428</v>
      </c>
      <c r="C9" s="226"/>
      <c r="D9" s="307">
        <v>4.5</v>
      </c>
      <c r="E9" s="227">
        <v>2.9</v>
      </c>
      <c r="F9" s="220" t="e">
        <f>+IF(M9,M9-L9," ")</f>
        <v>#REF!</v>
      </c>
      <c r="G9" s="212"/>
      <c r="H9" s="228">
        <f t="shared" si="3"/>
        <v>12.899999999999999</v>
      </c>
      <c r="I9" s="228">
        <f t="shared" si="3"/>
        <v>8.2</v>
      </c>
      <c r="J9" s="235" t="e">
        <f t="shared" si="4"/>
        <v>#REF!</v>
      </c>
      <c r="K9" s="212"/>
      <c r="L9" s="230" t="e">
        <f t="shared" si="5"/>
        <v>#REF!</v>
      </c>
      <c r="M9" s="240" t="e">
        <f>L9+'Operations Input'!#REF!/24</f>
        <v>#REF!</v>
      </c>
      <c r="N9" s="212"/>
      <c r="O9" s="228" t="e">
        <f t="shared" si="0"/>
        <v>#REF!</v>
      </c>
      <c r="P9" s="221" t="e">
        <f t="shared" si="6"/>
        <v>#REF!</v>
      </c>
      <c r="Q9" s="212"/>
      <c r="R9" s="231" t="e">
        <f t="shared" si="1"/>
        <v>#REF!</v>
      </c>
      <c r="S9" s="212"/>
      <c r="T9"/>
      <c r="U9" s="169"/>
      <c r="V9"/>
      <c r="W9" s="204"/>
      <c r="X9" s="204"/>
      <c r="Y9" s="205"/>
      <c r="Z9"/>
      <c r="AA9"/>
      <c r="AB9"/>
    </row>
    <row r="10" spans="1:28" s="217" customFormat="1" ht="16.5">
      <c r="A10" s="207">
        <v>5</v>
      </c>
      <c r="B10" s="233" t="s">
        <v>429</v>
      </c>
      <c r="C10" s="226"/>
      <c r="D10" s="308">
        <v>3.8</v>
      </c>
      <c r="E10" s="241">
        <v>2.4</v>
      </c>
      <c r="F10" s="220" t="e">
        <f t="shared" si="2"/>
        <v>#REF!</v>
      </c>
      <c r="G10" s="212"/>
      <c r="H10" s="228">
        <f t="shared" si="3"/>
        <v>16.7</v>
      </c>
      <c r="I10" s="228">
        <f t="shared" si="3"/>
        <v>10.6</v>
      </c>
      <c r="J10" s="235" t="e">
        <f t="shared" si="4"/>
        <v>#REF!</v>
      </c>
      <c r="K10" s="212"/>
      <c r="L10" s="240" t="e">
        <f t="shared" si="5"/>
        <v>#REF!</v>
      </c>
      <c r="M10" s="242" t="e">
        <f>L9+'Operations Input'!#REF!/24</f>
        <v>#REF!</v>
      </c>
      <c r="N10" s="243"/>
      <c r="O10" s="228" t="e">
        <f t="shared" si="0"/>
        <v>#REF!</v>
      </c>
      <c r="P10" s="221" t="e">
        <f t="shared" si="6"/>
        <v>#REF!</v>
      </c>
      <c r="Q10" s="212"/>
      <c r="R10" s="231" t="e">
        <f t="shared" si="1"/>
        <v>#REF!</v>
      </c>
      <c r="S10" s="212"/>
      <c r="T10"/>
      <c r="U10" s="169"/>
      <c r="V10"/>
      <c r="W10" s="204"/>
      <c r="X10" s="204"/>
      <c r="Y10" s="205"/>
      <c r="Z10"/>
      <c r="AA10"/>
      <c r="AB10"/>
    </row>
    <row r="11" spans="1:28" s="217" customFormat="1" ht="16.5">
      <c r="A11" s="207">
        <v>6</v>
      </c>
      <c r="B11" s="233" t="s">
        <v>430</v>
      </c>
      <c r="C11" s="226"/>
      <c r="D11" s="307">
        <v>5.5</v>
      </c>
      <c r="E11" s="227">
        <v>3.4</v>
      </c>
      <c r="F11" s="220" t="e">
        <f t="shared" si="2"/>
        <v>#REF!</v>
      </c>
      <c r="G11" s="212"/>
      <c r="H11" s="228">
        <f t="shared" si="3"/>
        <v>22.2</v>
      </c>
      <c r="I11" s="228">
        <f t="shared" si="3"/>
        <v>14</v>
      </c>
      <c r="J11" s="235" t="e">
        <f t="shared" si="4"/>
        <v>#REF!</v>
      </c>
      <c r="K11" s="212"/>
      <c r="L11" s="244" t="e">
        <f t="shared" si="5"/>
        <v>#REF!</v>
      </c>
      <c r="M11" s="245" t="e">
        <f>L11+'Operations Input'!#REF!/24</f>
        <v>#REF!</v>
      </c>
      <c r="N11" s="212"/>
      <c r="O11" s="228" t="e">
        <f t="shared" si="0"/>
        <v>#REF!</v>
      </c>
      <c r="P11" s="221" t="e">
        <f t="shared" si="6"/>
        <v>#REF!</v>
      </c>
      <c r="Q11" s="212"/>
      <c r="R11" s="231" t="e">
        <f t="shared" si="1"/>
        <v>#REF!</v>
      </c>
      <c r="S11" s="212"/>
      <c r="T11"/>
      <c r="U11" s="169" t="e">
        <f>L12-M11</f>
        <v>#REF!</v>
      </c>
      <c r="V11"/>
      <c r="W11" s="204"/>
      <c r="X11" s="204"/>
      <c r="Y11" s="205"/>
      <c r="Z11"/>
      <c r="AA11"/>
      <c r="AB11"/>
    </row>
    <row r="12" spans="1:28" s="217" customFormat="1" ht="16.5">
      <c r="A12" s="207">
        <v>7</v>
      </c>
      <c r="B12" s="225" t="s">
        <v>431</v>
      </c>
      <c r="C12" s="226"/>
      <c r="D12" s="307">
        <v>4.3</v>
      </c>
      <c r="E12" s="227">
        <v>3.2</v>
      </c>
      <c r="F12" s="220" t="e">
        <f t="shared" si="2"/>
        <v>#REF!</v>
      </c>
      <c r="G12" s="212"/>
      <c r="H12" s="228">
        <f t="shared" si="3"/>
        <v>26.5</v>
      </c>
      <c r="I12" s="228">
        <f t="shared" si="3"/>
        <v>17.2</v>
      </c>
      <c r="J12" s="235" t="e">
        <f t="shared" si="4"/>
        <v>#REF!</v>
      </c>
      <c r="K12" s="212"/>
      <c r="L12" s="244" t="e">
        <f t="shared" si="5"/>
        <v>#REF!</v>
      </c>
      <c r="M12" s="246" t="e">
        <f>L12+'Operations Input'!#REF!/24</f>
        <v>#REF!</v>
      </c>
      <c r="N12" s="212"/>
      <c r="O12" s="228" t="e">
        <f t="shared" si="0"/>
        <v>#REF!</v>
      </c>
      <c r="P12" s="221" t="e">
        <f t="shared" si="6"/>
        <v>#REF!</v>
      </c>
      <c r="Q12" s="212"/>
      <c r="R12" s="231" t="e">
        <f t="shared" si="1"/>
        <v>#REF!</v>
      </c>
      <c r="S12" s="212"/>
      <c r="T12" s="247"/>
      <c r="U12" s="169"/>
      <c r="V12"/>
      <c r="W12" s="204"/>
      <c r="X12" s="204"/>
      <c r="Y12" s="205"/>
      <c r="Z12"/>
      <c r="AA12"/>
      <c r="AB12"/>
    </row>
    <row r="13" spans="1:28" s="217" customFormat="1" ht="16.5">
      <c r="A13" s="207">
        <v>8</v>
      </c>
      <c r="B13" s="233" t="s">
        <v>432</v>
      </c>
      <c r="C13" s="226"/>
      <c r="D13" s="307">
        <v>3.7</v>
      </c>
      <c r="E13" s="227">
        <v>0</v>
      </c>
      <c r="F13" s="220" t="e">
        <f t="shared" si="2"/>
        <v>#REF!</v>
      </c>
      <c r="G13" s="212"/>
      <c r="H13" s="228">
        <f t="shared" si="3"/>
        <v>30.2</v>
      </c>
      <c r="I13" s="228">
        <f t="shared" si="3"/>
        <v>17.2</v>
      </c>
      <c r="J13" s="235" t="e">
        <f t="shared" si="4"/>
        <v>#REF!</v>
      </c>
      <c r="K13" s="212"/>
      <c r="L13" s="244" t="e">
        <f t="shared" si="5"/>
        <v>#REF!</v>
      </c>
      <c r="M13" s="242" t="e">
        <f>L13+'Operations Input'!I1243/24</f>
        <v>#REF!</v>
      </c>
      <c r="N13" s="212"/>
      <c r="O13" s="228" t="e">
        <f t="shared" si="0"/>
        <v>#REF!</v>
      </c>
      <c r="P13" s="221" t="e">
        <f t="shared" si="6"/>
        <v>#REF!</v>
      </c>
      <c r="Q13" s="212"/>
      <c r="R13" s="231" t="e">
        <f t="shared" si="1"/>
        <v>#REF!</v>
      </c>
      <c r="S13" s="212"/>
      <c r="T13"/>
      <c r="U13" s="169"/>
      <c r="V13"/>
      <c r="W13" s="204"/>
      <c r="X13" s="204"/>
      <c r="Y13" s="205"/>
      <c r="Z13"/>
      <c r="AA13"/>
      <c r="AB13"/>
    </row>
    <row r="14" spans="1:28" s="217" customFormat="1" ht="16.5">
      <c r="A14" s="207">
        <v>9</v>
      </c>
      <c r="B14" s="225" t="s">
        <v>433</v>
      </c>
      <c r="C14" s="226"/>
      <c r="D14" s="307">
        <v>4.2</v>
      </c>
      <c r="E14" s="227">
        <v>3.2</v>
      </c>
      <c r="F14" s="220" t="e">
        <f t="shared" si="2"/>
        <v>#REF!</v>
      </c>
      <c r="G14" s="212"/>
      <c r="H14" s="228">
        <f t="shared" si="3"/>
        <v>34.4</v>
      </c>
      <c r="I14" s="228">
        <f t="shared" si="3"/>
        <v>20.4</v>
      </c>
      <c r="J14" s="235" t="e">
        <f t="shared" si="4"/>
        <v>#REF!</v>
      </c>
      <c r="K14" s="212"/>
      <c r="L14" s="244" t="e">
        <f t="shared" si="5"/>
        <v>#REF!</v>
      </c>
      <c r="M14" s="242" t="e">
        <f>L14+'Operations Input'!#REF!/24</f>
        <v>#REF!</v>
      </c>
      <c r="N14" s="212"/>
      <c r="O14" s="228" t="e">
        <f t="shared" si="0"/>
        <v>#REF!</v>
      </c>
      <c r="P14" s="221" t="e">
        <f t="shared" si="6"/>
        <v>#REF!</v>
      </c>
      <c r="Q14" s="212"/>
      <c r="R14" s="231" t="e">
        <f t="shared" si="1"/>
        <v>#REF!</v>
      </c>
      <c r="S14" s="212"/>
      <c r="T14"/>
      <c r="U14" s="169"/>
      <c r="V14"/>
      <c r="W14" s="204"/>
      <c r="X14" s="204"/>
      <c r="Y14" s="205"/>
      <c r="Z14"/>
      <c r="AA14"/>
      <c r="AB14"/>
    </row>
    <row r="15" spans="1:28" s="217" customFormat="1" ht="16.5">
      <c r="A15" s="207"/>
      <c r="B15" s="225" t="s">
        <v>434</v>
      </c>
      <c r="C15" s="226"/>
      <c r="D15" s="307">
        <v>6.2</v>
      </c>
      <c r="E15" s="227">
        <v>3.4</v>
      </c>
      <c r="F15" s="220"/>
      <c r="G15" s="212"/>
      <c r="H15" s="228"/>
      <c r="I15" s="228"/>
      <c r="J15" s="235"/>
      <c r="K15" s="212"/>
      <c r="L15" s="244"/>
      <c r="M15" s="242"/>
      <c r="N15" s="212"/>
      <c r="O15" s="228"/>
      <c r="P15" s="221"/>
      <c r="Q15" s="212"/>
      <c r="R15" s="231"/>
      <c r="S15" s="212"/>
      <c r="T15"/>
      <c r="U15" s="169"/>
      <c r="V15"/>
      <c r="W15" s="204"/>
      <c r="X15" s="204"/>
      <c r="Y15" s="205"/>
      <c r="Z15"/>
      <c r="AA15"/>
      <c r="AB15"/>
    </row>
    <row r="16" spans="1:28" s="217" customFormat="1" ht="16.5">
      <c r="A16" s="207"/>
      <c r="B16" s="225" t="s">
        <v>435</v>
      </c>
      <c r="C16" s="226"/>
      <c r="D16" s="227">
        <v>3.7</v>
      </c>
      <c r="E16" s="227">
        <v>3</v>
      </c>
      <c r="F16" s="220" t="str">
        <f>+IF(M16,M16-L16," ")</f>
        <v> </v>
      </c>
      <c r="G16" s="212"/>
      <c r="H16" s="228"/>
      <c r="I16" s="228"/>
      <c r="J16" s="235"/>
      <c r="K16" s="212"/>
      <c r="L16" s="248"/>
      <c r="M16" s="242"/>
      <c r="N16" s="212"/>
      <c r="O16" s="228"/>
      <c r="P16" s="221"/>
      <c r="Q16" s="212"/>
      <c r="R16" s="231"/>
      <c r="S16" s="212"/>
      <c r="T16"/>
      <c r="U16" s="169"/>
      <c r="V16"/>
      <c r="W16" s="204"/>
      <c r="X16" s="204"/>
      <c r="Y16" s="205"/>
      <c r="Z16"/>
      <c r="AA16"/>
      <c r="AB16"/>
    </row>
    <row r="17" spans="1:26" s="217" customFormat="1" ht="15">
      <c r="A17" s="207"/>
      <c r="B17" s="225" t="s">
        <v>436</v>
      </c>
      <c r="C17" s="226"/>
      <c r="D17" s="227">
        <v>3.7</v>
      </c>
      <c r="E17" s="227">
        <v>3.3</v>
      </c>
      <c r="F17" s="249"/>
      <c r="G17" s="250"/>
      <c r="H17" s="228"/>
      <c r="I17" s="228"/>
      <c r="J17" s="228"/>
      <c r="K17" s="250"/>
      <c r="L17" s="251"/>
      <c r="M17" s="252"/>
      <c r="N17" s="250"/>
      <c r="O17" s="253"/>
      <c r="P17" s="253"/>
      <c r="Q17" s="250"/>
      <c r="R17" s="228"/>
      <c r="S17" s="250"/>
      <c r="T17" s="207"/>
      <c r="U17" s="169"/>
      <c r="V17" s="254"/>
      <c r="W17" s="204"/>
      <c r="X17" s="204"/>
      <c r="Y17" s="205"/>
      <c r="Z17" s="207"/>
    </row>
    <row r="18" spans="1:27" s="217" customFormat="1" ht="20.25" thickBot="1">
      <c r="A18" s="207"/>
      <c r="B18" s="255" t="s">
        <v>588</v>
      </c>
      <c r="C18" s="256"/>
      <c r="D18" s="257">
        <f>SUM(D6:D16)</f>
        <v>44.300000000000004</v>
      </c>
      <c r="E18" s="257">
        <f>SUM(E6:E16)</f>
        <v>26.799999999999997</v>
      </c>
      <c r="F18" s="258" t="e">
        <f>SUM(F6:F16)</f>
        <v>#REF!</v>
      </c>
      <c r="G18" s="259"/>
      <c r="H18" s="260"/>
      <c r="I18" s="260"/>
      <c r="J18" s="260"/>
      <c r="K18" s="259"/>
      <c r="L18" s="261"/>
      <c r="M18" s="262"/>
      <c r="N18" s="259"/>
      <c r="O18" s="263"/>
      <c r="P18" s="213"/>
      <c r="Q18" s="259"/>
      <c r="R18" s="213"/>
      <c r="S18" s="259"/>
      <c r="T18" s="207"/>
      <c r="U18" s="169"/>
      <c r="V18" s="254"/>
      <c r="W18" s="204"/>
      <c r="X18" s="204"/>
      <c r="Y18" s="205"/>
      <c r="Z18" s="207"/>
      <c r="AA18" s="207"/>
    </row>
    <row r="19" spans="1:27" s="265" customFormat="1" ht="12.75">
      <c r="A19" s="264"/>
      <c r="D19" s="266"/>
      <c r="E19" s="266"/>
      <c r="F19" s="266"/>
      <c r="G19" s="266"/>
      <c r="H19" s="266"/>
      <c r="I19" s="266"/>
      <c r="J19" s="266"/>
      <c r="K19" s="266"/>
      <c r="L19" s="267"/>
      <c r="M19" s="267"/>
      <c r="N19" s="266"/>
      <c r="O19" s="268"/>
      <c r="P19" s="268"/>
      <c r="Q19" s="266"/>
      <c r="R19" s="266"/>
      <c r="S19" s="266"/>
      <c r="T19" s="264"/>
      <c r="U19" s="269"/>
      <c r="V19" s="270"/>
      <c r="W19" s="271"/>
      <c r="X19" s="271"/>
      <c r="Y19" s="272"/>
      <c r="Z19" s="273"/>
      <c r="AA19" s="273"/>
    </row>
    <row r="20" spans="1:25" s="217" customFormat="1" ht="19.5">
      <c r="A20" s="207"/>
      <c r="B20" s="274" t="s">
        <v>589</v>
      </c>
      <c r="C20"/>
      <c r="D20" s="275">
        <f>D18*24</f>
        <v>1063.2</v>
      </c>
      <c r="E20" s="275">
        <f>E18*24</f>
        <v>643.1999999999999</v>
      </c>
      <c r="F20" s="275" t="e">
        <f>F18*24</f>
        <v>#REF!</v>
      </c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76"/>
      <c r="W20" s="204"/>
      <c r="X20" s="204"/>
      <c r="Y20" s="205"/>
    </row>
    <row r="23" ht="20.25">
      <c r="B23" s="194"/>
    </row>
    <row r="25" spans="2:23" ht="16.5" hidden="1">
      <c r="B25" s="196"/>
      <c r="C25" s="197"/>
      <c r="D25" s="198" t="s">
        <v>590</v>
      </c>
      <c r="E25" s="198" t="s">
        <v>331</v>
      </c>
      <c r="F25" s="199" t="s">
        <v>332</v>
      </c>
      <c r="G25" s="200"/>
      <c r="H25" s="201" t="s">
        <v>333</v>
      </c>
      <c r="I25" s="201" t="s">
        <v>333</v>
      </c>
      <c r="J25" s="201" t="s">
        <v>333</v>
      </c>
      <c r="K25" s="200"/>
      <c r="L25" s="202" t="s">
        <v>591</v>
      </c>
      <c r="M25" s="202" t="s">
        <v>591</v>
      </c>
      <c r="N25" s="200"/>
      <c r="O25" s="202" t="s">
        <v>591</v>
      </c>
      <c r="P25" s="202" t="s">
        <v>591</v>
      </c>
      <c r="Q25" s="200"/>
      <c r="R25" s="202" t="s">
        <v>591</v>
      </c>
      <c r="S25" s="202" t="s">
        <v>591</v>
      </c>
      <c r="U25" s="203" t="s">
        <v>592</v>
      </c>
      <c r="W25" s="204"/>
    </row>
    <row r="26" spans="2:23" ht="17.25" hidden="1" thickBot="1">
      <c r="B26" s="208" t="s">
        <v>336</v>
      </c>
      <c r="C26" s="209"/>
      <c r="D26" s="210" t="s">
        <v>337</v>
      </c>
      <c r="E26" s="210" t="s">
        <v>337</v>
      </c>
      <c r="F26" s="211" t="s">
        <v>337</v>
      </c>
      <c r="G26" s="212"/>
      <c r="H26" s="213" t="s">
        <v>338</v>
      </c>
      <c r="I26" s="213" t="s">
        <v>374</v>
      </c>
      <c r="J26" s="213" t="s">
        <v>370</v>
      </c>
      <c r="K26" s="212"/>
      <c r="L26" s="214" t="s">
        <v>404</v>
      </c>
      <c r="M26" s="215" t="s">
        <v>354</v>
      </c>
      <c r="N26" s="212"/>
      <c r="O26" s="214" t="s">
        <v>404</v>
      </c>
      <c r="P26" s="215" t="s">
        <v>354</v>
      </c>
      <c r="Q26" s="212"/>
      <c r="R26" s="214" t="s">
        <v>404</v>
      </c>
      <c r="S26" s="214" t="s">
        <v>354</v>
      </c>
      <c r="U26" s="203" t="s">
        <v>593</v>
      </c>
      <c r="W26" s="204"/>
    </row>
    <row r="27" spans="2:23" ht="16.5" hidden="1">
      <c r="B27" s="218"/>
      <c r="C27" s="209"/>
      <c r="D27" s="219"/>
      <c r="E27" s="219"/>
      <c r="F27" s="220"/>
      <c r="G27" s="212"/>
      <c r="H27" s="221"/>
      <c r="I27" s="221"/>
      <c r="J27" s="221"/>
      <c r="K27" s="212"/>
      <c r="L27" s="933" t="s">
        <v>597</v>
      </c>
      <c r="M27" s="934"/>
      <c r="N27" s="212"/>
      <c r="O27" s="933" t="s">
        <v>590</v>
      </c>
      <c r="P27" s="934"/>
      <c r="Q27" s="212"/>
      <c r="R27" s="933" t="s">
        <v>598</v>
      </c>
      <c r="S27" s="934"/>
      <c r="W27" s="204"/>
    </row>
    <row r="28" spans="1:21" ht="16.5" hidden="1">
      <c r="A28">
        <v>1</v>
      </c>
      <c r="B28" s="225" t="str">
        <f aca="true" t="shared" si="7" ref="B28:B35">B6</f>
        <v>Run &amp; Cement 18" Casing - Drill Out - Perform LOT</v>
      </c>
      <c r="C28" s="226"/>
      <c r="D28" s="227">
        <f aca="true" t="shared" si="8" ref="D28:F35">D6</f>
        <v>4.6</v>
      </c>
      <c r="E28" s="227">
        <f t="shared" si="8"/>
        <v>2.9</v>
      </c>
      <c r="F28" s="220" t="e">
        <f>F6</f>
        <v>#REF!</v>
      </c>
      <c r="G28" s="212"/>
      <c r="H28" s="228">
        <f>D28</f>
        <v>4.6</v>
      </c>
      <c r="I28" s="228">
        <f>E28</f>
        <v>2.9</v>
      </c>
      <c r="J28" s="228" t="e">
        <f>IF(M6,F28," ")</f>
        <v>#REF!</v>
      </c>
      <c r="K28" s="212"/>
      <c r="L28" s="229" t="e">
        <f>L6</f>
        <v>#REF!</v>
      </c>
      <c r="M28" s="245" t="e">
        <f aca="true" t="shared" si="9" ref="M28:M35">IF(M6,L28+F28,L28+E28)</f>
        <v>#REF!</v>
      </c>
      <c r="N28" s="212"/>
      <c r="O28" s="229"/>
      <c r="P28" s="245"/>
      <c r="Q28" s="212"/>
      <c r="R28" s="229" t="e">
        <f>L6</f>
        <v>#REF!</v>
      </c>
      <c r="S28" s="244" t="e">
        <f aca="true" t="shared" si="10" ref="S28:S35">+IF(M6,R28+F28," ")</f>
        <v>#REF!</v>
      </c>
      <c r="U28" s="169">
        <f aca="true" t="shared" si="11" ref="U28:U34">H28-I28</f>
        <v>1.6999999999999997</v>
      </c>
    </row>
    <row r="29" spans="1:23" ht="16.5" hidden="1">
      <c r="A29">
        <v>2</v>
      </c>
      <c r="B29" s="225" t="str">
        <f t="shared" si="7"/>
        <v>Hurricane</v>
      </c>
      <c r="C29" s="226"/>
      <c r="D29" s="227">
        <f t="shared" si="8"/>
        <v>0</v>
      </c>
      <c r="E29" s="227">
        <f t="shared" si="8"/>
        <v>0</v>
      </c>
      <c r="F29" s="220" t="e">
        <f t="shared" si="8"/>
        <v>#REF!</v>
      </c>
      <c r="G29" s="212"/>
      <c r="H29" s="235">
        <f aca="true" t="shared" si="12" ref="H29:I35">D29+H28</f>
        <v>4.6</v>
      </c>
      <c r="I29" s="235">
        <f t="shared" si="12"/>
        <v>2.9</v>
      </c>
      <c r="J29" s="235" t="e">
        <f aca="true" t="shared" si="13" ref="J29:J35">IF(M7,F29+J28," ")</f>
        <v>#REF!</v>
      </c>
      <c r="K29" s="212"/>
      <c r="L29" s="244" t="e">
        <f aca="true" t="shared" si="14" ref="L29:L35">M28</f>
        <v>#REF!</v>
      </c>
      <c r="M29" s="245" t="e">
        <f t="shared" si="9"/>
        <v>#REF!</v>
      </c>
      <c r="N29" s="212"/>
      <c r="O29" s="244"/>
      <c r="P29" s="245"/>
      <c r="Q29" s="212"/>
      <c r="R29" s="244" t="e">
        <f aca="true" t="shared" si="15" ref="R29:R35">IF(M7,S27," ")</f>
        <v>#REF!</v>
      </c>
      <c r="S29" s="244" t="e">
        <f t="shared" si="10"/>
        <v>#REF!</v>
      </c>
      <c r="T29" s="237"/>
      <c r="U29" s="238">
        <f t="shared" si="11"/>
        <v>1.6999999999999997</v>
      </c>
      <c r="V29" s="237"/>
      <c r="W29" s="237"/>
    </row>
    <row r="30" spans="1:23" ht="16.5" hidden="1">
      <c r="A30">
        <v>3</v>
      </c>
      <c r="B30" s="225" t="str">
        <f t="shared" si="7"/>
        <v>Drill 16-1/2" x 20" Hole Section</v>
      </c>
      <c r="C30" s="226"/>
      <c r="D30" s="227">
        <f t="shared" si="8"/>
        <v>3.8</v>
      </c>
      <c r="E30" s="227">
        <f t="shared" si="8"/>
        <v>2.4</v>
      </c>
      <c r="F30" s="220" t="e">
        <f t="shared" si="8"/>
        <v>#REF!</v>
      </c>
      <c r="G30" s="212"/>
      <c r="H30" s="228">
        <f t="shared" si="12"/>
        <v>8.399999999999999</v>
      </c>
      <c r="I30" s="228">
        <f t="shared" si="12"/>
        <v>5.3</v>
      </c>
      <c r="J30" s="235" t="e">
        <f t="shared" si="13"/>
        <v>#REF!</v>
      </c>
      <c r="K30" s="212"/>
      <c r="L30" s="244" t="e">
        <f t="shared" si="14"/>
        <v>#REF!</v>
      </c>
      <c r="M30" s="245" t="e">
        <f t="shared" si="9"/>
        <v>#REF!</v>
      </c>
      <c r="N30" s="212"/>
      <c r="O30" s="244"/>
      <c r="P30" s="245"/>
      <c r="Q30" s="212"/>
      <c r="R30" s="244" t="e">
        <f t="shared" si="15"/>
        <v>#REF!</v>
      </c>
      <c r="S30" s="244" t="e">
        <f t="shared" si="10"/>
        <v>#REF!</v>
      </c>
      <c r="U30" s="169">
        <f t="shared" si="11"/>
        <v>3.0999999999999988</v>
      </c>
      <c r="W30" s="204"/>
    </row>
    <row r="31" spans="1:23" ht="16.5" hidden="1">
      <c r="A31">
        <v>4</v>
      </c>
      <c r="B31" s="225" t="str">
        <f t="shared" si="7"/>
        <v>Run &amp; Cement 16" Casing - Perform LOT</v>
      </c>
      <c r="C31" s="226"/>
      <c r="D31" s="227">
        <f t="shared" si="8"/>
        <v>4.5</v>
      </c>
      <c r="E31" s="227">
        <f t="shared" si="8"/>
        <v>2.9</v>
      </c>
      <c r="F31" s="220" t="e">
        <f t="shared" si="8"/>
        <v>#REF!</v>
      </c>
      <c r="G31" s="212"/>
      <c r="H31" s="228">
        <f t="shared" si="12"/>
        <v>12.899999999999999</v>
      </c>
      <c r="I31" s="228">
        <f t="shared" si="12"/>
        <v>8.2</v>
      </c>
      <c r="J31" s="235" t="e">
        <f t="shared" si="13"/>
        <v>#REF!</v>
      </c>
      <c r="K31" s="212"/>
      <c r="L31" s="244" t="e">
        <f t="shared" si="14"/>
        <v>#REF!</v>
      </c>
      <c r="M31" s="245" t="e">
        <f t="shared" si="9"/>
        <v>#REF!</v>
      </c>
      <c r="N31" s="212"/>
      <c r="O31" s="244"/>
      <c r="P31" s="245"/>
      <c r="Q31" s="212"/>
      <c r="R31" s="244" t="e">
        <f t="shared" si="15"/>
        <v>#REF!</v>
      </c>
      <c r="S31" s="244" t="e">
        <f t="shared" si="10"/>
        <v>#REF!</v>
      </c>
      <c r="U31" s="169">
        <f t="shared" si="11"/>
        <v>4.699999999999999</v>
      </c>
      <c r="W31" s="204"/>
    </row>
    <row r="32" spans="1:23" ht="16.5" hidden="1">
      <c r="A32">
        <v>5</v>
      </c>
      <c r="B32" s="225" t="str">
        <f t="shared" si="7"/>
        <v>Drill 14-3/4" x 16-1/2" Hole Section</v>
      </c>
      <c r="C32" s="226"/>
      <c r="D32" s="227">
        <f t="shared" si="8"/>
        <v>3.8</v>
      </c>
      <c r="E32" s="227">
        <f t="shared" si="8"/>
        <v>2.4</v>
      </c>
      <c r="F32" s="220" t="e">
        <f>F10</f>
        <v>#REF!</v>
      </c>
      <c r="G32" s="212"/>
      <c r="H32" s="228">
        <f t="shared" si="12"/>
        <v>16.7</v>
      </c>
      <c r="I32" s="228">
        <f t="shared" si="12"/>
        <v>10.6</v>
      </c>
      <c r="J32" s="235" t="e">
        <f t="shared" si="13"/>
        <v>#REF!</v>
      </c>
      <c r="K32" s="212"/>
      <c r="L32" s="244" t="e">
        <f t="shared" si="14"/>
        <v>#REF!</v>
      </c>
      <c r="M32" s="245" t="e">
        <f t="shared" si="9"/>
        <v>#REF!</v>
      </c>
      <c r="N32" s="212"/>
      <c r="O32" s="244"/>
      <c r="P32" s="245"/>
      <c r="Q32" s="212"/>
      <c r="R32" s="244" t="e">
        <f t="shared" si="15"/>
        <v>#REF!</v>
      </c>
      <c r="S32" s="244" t="e">
        <f t="shared" si="10"/>
        <v>#REF!</v>
      </c>
      <c r="U32" s="169">
        <f t="shared" si="11"/>
        <v>6.1</v>
      </c>
      <c r="W32" s="204"/>
    </row>
    <row r="33" spans="1:23" ht="16.5" hidden="1">
      <c r="A33">
        <v>6</v>
      </c>
      <c r="B33" s="225" t="str">
        <f t="shared" si="7"/>
        <v>Run &amp; Cement 13-5/8" Liner - Drill Out - Perform LOT</v>
      </c>
      <c r="C33" s="226"/>
      <c r="D33" s="227">
        <f t="shared" si="8"/>
        <v>5.5</v>
      </c>
      <c r="E33" s="227">
        <f t="shared" si="8"/>
        <v>3.4</v>
      </c>
      <c r="F33" s="220" t="e">
        <f>F11</f>
        <v>#REF!</v>
      </c>
      <c r="G33" s="212"/>
      <c r="H33" s="228">
        <f t="shared" si="12"/>
        <v>22.2</v>
      </c>
      <c r="I33" s="228">
        <f t="shared" si="12"/>
        <v>14</v>
      </c>
      <c r="J33" s="235" t="e">
        <f t="shared" si="13"/>
        <v>#REF!</v>
      </c>
      <c r="K33" s="212"/>
      <c r="L33" s="244" t="e">
        <f t="shared" si="14"/>
        <v>#REF!</v>
      </c>
      <c r="M33" s="245" t="e">
        <f t="shared" si="9"/>
        <v>#REF!</v>
      </c>
      <c r="N33" s="212"/>
      <c r="O33" s="244"/>
      <c r="P33" s="245"/>
      <c r="Q33" s="212"/>
      <c r="R33" s="244" t="e">
        <f t="shared" si="15"/>
        <v>#REF!</v>
      </c>
      <c r="S33" s="244" t="e">
        <f t="shared" si="10"/>
        <v>#REF!</v>
      </c>
      <c r="U33" s="169">
        <f t="shared" si="11"/>
        <v>8.2</v>
      </c>
      <c r="W33" s="204"/>
    </row>
    <row r="34" spans="1:23" ht="16.5" hidden="1">
      <c r="A34">
        <v>7</v>
      </c>
      <c r="B34" s="225" t="str">
        <f t="shared" si="7"/>
        <v>Drill 12-1/2" x 14" Hole Section</v>
      </c>
      <c r="C34" s="226"/>
      <c r="D34" s="227">
        <f t="shared" si="8"/>
        <v>4.3</v>
      </c>
      <c r="E34" s="227">
        <f t="shared" si="8"/>
        <v>3.2</v>
      </c>
      <c r="F34" s="220" t="e">
        <f>F12</f>
        <v>#REF!</v>
      </c>
      <c r="G34" s="212"/>
      <c r="H34" s="228">
        <f t="shared" si="12"/>
        <v>26.5</v>
      </c>
      <c r="I34" s="228">
        <f t="shared" si="12"/>
        <v>17.2</v>
      </c>
      <c r="J34" s="235" t="e">
        <f t="shared" si="13"/>
        <v>#REF!</v>
      </c>
      <c r="K34" s="212"/>
      <c r="L34" s="244" t="e">
        <f t="shared" si="14"/>
        <v>#REF!</v>
      </c>
      <c r="M34" s="245" t="e">
        <f t="shared" si="9"/>
        <v>#REF!</v>
      </c>
      <c r="N34" s="212"/>
      <c r="O34" s="244"/>
      <c r="P34" s="245"/>
      <c r="Q34" s="212"/>
      <c r="R34" s="244" t="e">
        <f t="shared" si="15"/>
        <v>#REF!</v>
      </c>
      <c r="S34" s="244" t="e">
        <f t="shared" si="10"/>
        <v>#REF!</v>
      </c>
      <c r="U34" s="169">
        <f t="shared" si="11"/>
        <v>9.3</v>
      </c>
      <c r="W34" s="204"/>
    </row>
    <row r="35" spans="1:23" ht="16.5" hidden="1">
      <c r="A35">
        <v>8</v>
      </c>
      <c r="B35" s="225" t="str">
        <f t="shared" si="7"/>
        <v>Contingency Run Expandable Liner 11-7/8" x 13-5/8"</v>
      </c>
      <c r="C35" s="226"/>
      <c r="D35" s="227">
        <f t="shared" si="8"/>
        <v>3.7</v>
      </c>
      <c r="E35" s="227">
        <f t="shared" si="8"/>
        <v>0</v>
      </c>
      <c r="F35" s="220" t="e">
        <f>F13</f>
        <v>#REF!</v>
      </c>
      <c r="G35" s="212"/>
      <c r="H35" s="228">
        <f t="shared" si="12"/>
        <v>30.2</v>
      </c>
      <c r="I35" s="228">
        <f t="shared" si="12"/>
        <v>17.2</v>
      </c>
      <c r="J35" s="235" t="e">
        <f t="shared" si="13"/>
        <v>#REF!</v>
      </c>
      <c r="K35" s="212"/>
      <c r="L35" s="244" t="e">
        <f t="shared" si="14"/>
        <v>#REF!</v>
      </c>
      <c r="M35" s="245" t="e">
        <f t="shared" si="9"/>
        <v>#REF!</v>
      </c>
      <c r="N35" s="212"/>
      <c r="O35" s="244"/>
      <c r="P35" s="245"/>
      <c r="Q35" s="212"/>
      <c r="R35" s="244" t="e">
        <f t="shared" si="15"/>
        <v>#REF!</v>
      </c>
      <c r="S35" s="244" t="e">
        <f t="shared" si="10"/>
        <v>#REF!</v>
      </c>
      <c r="U35" s="169"/>
      <c r="W35" s="204"/>
    </row>
    <row r="36" spans="1:23" ht="16.5" hidden="1">
      <c r="A36">
        <v>9</v>
      </c>
      <c r="B36" s="225"/>
      <c r="C36" s="226"/>
      <c r="D36" s="227"/>
      <c r="E36" s="227"/>
      <c r="F36" s="220"/>
      <c r="G36" s="212"/>
      <c r="H36" s="228"/>
      <c r="I36" s="228"/>
      <c r="J36" s="235"/>
      <c r="K36" s="212"/>
      <c r="L36" s="244"/>
      <c r="M36" s="245"/>
      <c r="N36" s="212"/>
      <c r="O36" s="244"/>
      <c r="P36" s="245"/>
      <c r="Q36" s="212"/>
      <c r="R36" s="244"/>
      <c r="S36" s="244"/>
      <c r="U36" s="169">
        <f>H36-I36</f>
        <v>0</v>
      </c>
      <c r="W36" s="204"/>
    </row>
    <row r="37" spans="2:23" ht="16.5" hidden="1">
      <c r="B37" s="225"/>
      <c r="C37" s="226"/>
      <c r="D37" s="227"/>
      <c r="E37" s="227"/>
      <c r="F37" s="220"/>
      <c r="G37" s="212"/>
      <c r="H37" s="228"/>
      <c r="I37" s="228"/>
      <c r="J37" s="235"/>
      <c r="K37" s="212"/>
      <c r="L37" s="248"/>
      <c r="M37" s="242"/>
      <c r="N37" s="212"/>
      <c r="O37" s="248"/>
      <c r="P37" s="242"/>
      <c r="Q37" s="212"/>
      <c r="R37" s="248"/>
      <c r="S37" s="248"/>
      <c r="U37" s="169"/>
      <c r="W37" s="204"/>
    </row>
    <row r="38" spans="2:23" ht="15" hidden="1">
      <c r="B38" s="225"/>
      <c r="C38" s="226"/>
      <c r="D38" s="227"/>
      <c r="E38" s="227"/>
      <c r="F38" s="249"/>
      <c r="G38" s="250"/>
      <c r="H38" s="228"/>
      <c r="I38" s="228"/>
      <c r="J38" s="228"/>
      <c r="K38" s="250"/>
      <c r="L38" s="251"/>
      <c r="M38" s="252"/>
      <c r="N38" s="250"/>
      <c r="O38" s="251"/>
      <c r="P38" s="252"/>
      <c r="Q38" s="250"/>
      <c r="R38" s="251"/>
      <c r="S38" s="251"/>
      <c r="T38" s="207"/>
      <c r="U38" s="169"/>
      <c r="V38" s="254"/>
      <c r="W38" s="204"/>
    </row>
    <row r="39" spans="2:23" ht="20.25" hidden="1" thickBot="1">
      <c r="B39" s="255" t="s">
        <v>588</v>
      </c>
      <c r="C39" s="256"/>
      <c r="D39" s="257">
        <f>SUM(D28:D37)</f>
        <v>30.2</v>
      </c>
      <c r="E39" s="257">
        <f>SUM(E28:E37)</f>
        <v>17.2</v>
      </c>
      <c r="F39" s="258" t="e">
        <f>SUM(F28:F37)</f>
        <v>#REF!</v>
      </c>
      <c r="G39" s="259"/>
      <c r="H39" s="260"/>
      <c r="I39" s="260"/>
      <c r="J39" s="260"/>
      <c r="K39" s="259"/>
      <c r="L39" s="261"/>
      <c r="M39" s="262"/>
      <c r="N39" s="259"/>
      <c r="O39" s="261"/>
      <c r="P39" s="262"/>
      <c r="Q39" s="259"/>
      <c r="R39" s="261"/>
      <c r="S39" s="261"/>
      <c r="T39" s="207"/>
      <c r="U39" s="169"/>
      <c r="V39" s="254"/>
      <c r="W39" s="204"/>
    </row>
    <row r="40" spans="2:23" ht="12.75" hidden="1">
      <c r="B40" s="265"/>
      <c r="C40" s="265"/>
      <c r="D40" s="266"/>
      <c r="E40" s="266"/>
      <c r="F40" s="266"/>
      <c r="G40" s="266"/>
      <c r="H40" s="266"/>
      <c r="I40" s="266"/>
      <c r="J40" s="266"/>
      <c r="K40" s="266"/>
      <c r="L40" s="267"/>
      <c r="M40" s="267"/>
      <c r="N40" s="266"/>
      <c r="O40" s="268"/>
      <c r="P40" s="268"/>
      <c r="Q40" s="266"/>
      <c r="R40" s="266"/>
      <c r="S40" s="266"/>
      <c r="T40" s="264"/>
      <c r="U40" s="269"/>
      <c r="V40" s="270"/>
      <c r="W40" s="271"/>
    </row>
    <row r="41" spans="2:23" ht="19.5" hidden="1">
      <c r="B41" s="274" t="s">
        <v>589</v>
      </c>
      <c r="D41" s="275">
        <f>D39*24</f>
        <v>724.8</v>
      </c>
      <c r="E41" s="275">
        <f>E39*24</f>
        <v>412.79999999999995</v>
      </c>
      <c r="F41" s="275" t="e">
        <f>F39*24</f>
        <v>#REF!</v>
      </c>
      <c r="G41" s="207"/>
      <c r="H41" s="207"/>
      <c r="I41" s="207"/>
      <c r="J41" s="207"/>
      <c r="K41" s="207"/>
      <c r="L41" s="277" t="e">
        <f>M33-L28</f>
        <v>#REF!</v>
      </c>
      <c r="M41" s="207"/>
      <c r="N41" s="207"/>
      <c r="O41" s="277">
        <f>P33-O28</f>
        <v>0</v>
      </c>
      <c r="P41" s="207"/>
      <c r="Q41" s="207"/>
      <c r="R41" s="207"/>
      <c r="S41" s="207"/>
      <c r="T41" s="207"/>
      <c r="U41" s="276"/>
      <c r="V41" s="217"/>
      <c r="W41" s="204"/>
    </row>
    <row r="46" spans="2:4" ht="12.75" hidden="1">
      <c r="B46" t="s">
        <v>413</v>
      </c>
      <c r="D46" s="169">
        <f>H48-H47</f>
        <v>86.87500000032014</v>
      </c>
    </row>
    <row r="47" spans="2:15" ht="12.75" hidden="1">
      <c r="B47" t="s">
        <v>389</v>
      </c>
      <c r="D47" s="169" t="e">
        <f>H48-H47-O59</f>
        <v>#REF!</v>
      </c>
      <c r="H47" s="302">
        <f>'Operations Input'!A1</f>
        <v>40209</v>
      </c>
      <c r="L47" s="303" t="s">
        <v>582</v>
      </c>
      <c r="M47" s="304" t="s">
        <v>583</v>
      </c>
      <c r="O47" s="304" t="s">
        <v>402</v>
      </c>
    </row>
    <row r="48" spans="8:16" ht="12.75" hidden="1">
      <c r="H48" s="302">
        <f>'Operations Input'!A1245</f>
        <v>40295.87500000032</v>
      </c>
      <c r="M48" t="s">
        <v>584</v>
      </c>
      <c r="O48" t="e">
        <f>(SUM('Operations Input'!#REF!)+'Operations Input'!#REF!)/24</f>
        <v>#REF!</v>
      </c>
      <c r="P48" t="s">
        <v>585</v>
      </c>
    </row>
    <row r="49" ht="12.75" hidden="1"/>
    <row r="50" spans="2:15" ht="12.75" hidden="1">
      <c r="B50" t="s">
        <v>387</v>
      </c>
      <c r="D50" s="305" t="e">
        <f>IF(D47&gt;120,IF(D47&gt;157,0,(150+((157-D47)*50))),IF(D47&lt;=90,6000,(2000+((120-D47)*(4000/30)))))</f>
        <v>#REF!</v>
      </c>
      <c r="M50" s="278"/>
      <c r="N50" s="247"/>
      <c r="O50" s="278"/>
    </row>
    <row r="51" ht="12.75" hidden="1"/>
    <row r="52" spans="2:15" ht="12.75" hidden="1">
      <c r="B52" t="s">
        <v>403</v>
      </c>
      <c r="D52" s="306" t="e">
        <f>D50*250</f>
        <v>#REF!</v>
      </c>
      <c r="M52" s="278"/>
      <c r="N52" s="247"/>
      <c r="O52" s="278"/>
    </row>
    <row r="53" ht="12.75" hidden="1"/>
    <row r="54" ht="12.75" hidden="1"/>
    <row r="55" ht="12.75" hidden="1"/>
    <row r="56" ht="12.75" hidden="1"/>
    <row r="57" ht="12.75" hidden="1"/>
    <row r="58" ht="12.75" hidden="1"/>
    <row r="59" spans="13:15" ht="12.75" hidden="1">
      <c r="M59" t="s">
        <v>388</v>
      </c>
      <c r="O59" t="e">
        <f>SUM(O48:O57)</f>
        <v>#REF!</v>
      </c>
    </row>
  </sheetData>
  <sheetProtection/>
  <mergeCells count="3">
    <mergeCell ref="L27:M27"/>
    <mergeCell ref="O27:P27"/>
    <mergeCell ref="R27:S2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B10"/>
  <sheetViews>
    <sheetView zoomScale="80" zoomScaleNormal="80" zoomScalePageLayoutView="0" workbookViewId="0" topLeftCell="B1">
      <selection activeCell="E7" sqref="E7"/>
    </sheetView>
  </sheetViews>
  <sheetFormatPr defaultColWidth="9.140625" defaultRowHeight="12.75"/>
  <cols>
    <col min="1" max="1" width="30.57421875" style="0" customWidth="1"/>
    <col min="2" max="4" width="10.421875" style="0" customWidth="1"/>
    <col min="6" max="7" width="6.421875" style="0" bestFit="1" customWidth="1"/>
    <col min="9" max="9" width="6.421875" style="0" bestFit="1" customWidth="1"/>
    <col min="10" max="10" width="8.57421875" style="0" bestFit="1" customWidth="1"/>
    <col min="11" max="11" width="11.00390625" style="0" bestFit="1" customWidth="1"/>
    <col min="12" max="12" width="6.421875" style="0" bestFit="1" customWidth="1"/>
    <col min="13" max="13" width="8.57421875" style="0" bestFit="1" customWidth="1"/>
    <col min="14" max="14" width="7.7109375" style="0" bestFit="1" customWidth="1"/>
    <col min="15" max="15" width="6.421875" style="0" bestFit="1" customWidth="1"/>
    <col min="16" max="16" width="8.57421875" style="0" bestFit="1" customWidth="1"/>
    <col min="17" max="22" width="8.57421875" style="0" customWidth="1"/>
    <col min="23" max="23" width="10.140625" style="0" customWidth="1"/>
    <col min="24" max="24" width="6.421875" style="0" bestFit="1" customWidth="1"/>
    <col min="25" max="25" width="8.140625" style="0" customWidth="1"/>
    <col min="26" max="26" width="10.140625" style="0" customWidth="1"/>
    <col min="27" max="27" width="6.421875" style="0" bestFit="1" customWidth="1"/>
    <col min="28" max="28" width="8.140625" style="0" customWidth="1"/>
  </cols>
  <sheetData>
    <row r="1" spans="2:3" ht="25.5">
      <c r="B1" s="279" t="s">
        <v>599</v>
      </c>
      <c r="C1" s="279"/>
    </row>
    <row r="2" spans="2:28" ht="15.75">
      <c r="B2" s="280"/>
      <c r="C2" s="280">
        <v>1</v>
      </c>
      <c r="D2" s="280"/>
      <c r="E2" s="280"/>
      <c r="F2" s="280">
        <v>2</v>
      </c>
      <c r="G2" s="280"/>
      <c r="H2" s="280"/>
      <c r="I2" s="280">
        <v>3</v>
      </c>
      <c r="J2" s="280"/>
      <c r="K2" s="280"/>
      <c r="L2" s="280">
        <v>4</v>
      </c>
      <c r="M2" s="280"/>
      <c r="N2" s="280"/>
      <c r="O2" s="280">
        <v>5</v>
      </c>
      <c r="P2" s="280"/>
      <c r="Q2" s="280"/>
      <c r="R2" s="280">
        <v>6</v>
      </c>
      <c r="S2" s="280"/>
      <c r="T2" s="280"/>
      <c r="U2" s="280">
        <v>7</v>
      </c>
      <c r="V2" s="280"/>
      <c r="W2" s="280"/>
      <c r="X2" s="280">
        <v>8</v>
      </c>
      <c r="Y2" s="280"/>
      <c r="Z2" s="280"/>
      <c r="AA2" s="280">
        <v>9</v>
      </c>
      <c r="AB2" s="280"/>
    </row>
    <row r="3" spans="2:28" s="281" customFormat="1" ht="55.5" customHeight="1">
      <c r="B3" s="935" t="str">
        <f>'Hole Section Data'!B6</f>
        <v>Run &amp; Cement 18" Casing - Drill Out - Perform LOT</v>
      </c>
      <c r="C3" s="936"/>
      <c r="D3" s="937"/>
      <c r="E3" s="935" t="str">
        <f>'Hole Section Data'!B7</f>
        <v>Hurricane</v>
      </c>
      <c r="F3" s="936"/>
      <c r="G3" s="937"/>
      <c r="H3" s="935" t="str">
        <f>'Hole Section Data'!B8</f>
        <v>Drill 16-1/2" x 20" Hole Section</v>
      </c>
      <c r="I3" s="936"/>
      <c r="J3" s="937"/>
      <c r="K3" s="935" t="str">
        <f>'Hole Section Data'!B9</f>
        <v>Run &amp; Cement 16" Casing - Perform LOT</v>
      </c>
      <c r="L3" s="936"/>
      <c r="M3" s="937"/>
      <c r="N3" s="935" t="str">
        <f>'Hole Section Data'!B10</f>
        <v>Drill 14-3/4" x 16-1/2" Hole Section</v>
      </c>
      <c r="O3" s="936"/>
      <c r="P3" s="937"/>
      <c r="Q3" s="935" t="str">
        <f>'Hole Section Data'!B11</f>
        <v>Run &amp; Cement 13-5/8" Liner - Drill Out - Perform LOT</v>
      </c>
      <c r="R3" s="936"/>
      <c r="S3" s="937"/>
      <c r="T3" s="935" t="str">
        <f>'Hole Section Data'!B12</f>
        <v>Drill 12-1/2" x 14" Hole Section</v>
      </c>
      <c r="U3" s="936"/>
      <c r="V3" s="937"/>
      <c r="W3" s="938" t="str">
        <f>'Hole Section Data'!B13</f>
        <v>Contingency Run Expandable Liner 11-7/8" x 13-5/8"</v>
      </c>
      <c r="X3" s="939"/>
      <c r="Y3" s="940"/>
      <c r="Z3" s="938" t="str">
        <f>'Hole Section Data'!B14</f>
        <v>Drill 10-5/8" x 12-1/4" Hole Section</v>
      </c>
      <c r="AA3" s="939"/>
      <c r="AB3" s="940"/>
    </row>
    <row r="4" spans="1:28" ht="12.75">
      <c r="A4" s="282"/>
      <c r="B4" s="31" t="s">
        <v>600</v>
      </c>
      <c r="C4" s="127" t="s">
        <v>331</v>
      </c>
      <c r="D4" s="28" t="s">
        <v>332</v>
      </c>
      <c r="E4" s="31" t="s">
        <v>600</v>
      </c>
      <c r="F4" t="s">
        <v>331</v>
      </c>
      <c r="G4" t="s">
        <v>332</v>
      </c>
      <c r="H4" s="31" t="s">
        <v>600</v>
      </c>
      <c r="I4" s="127" t="s">
        <v>331</v>
      </c>
      <c r="J4" s="28" t="s">
        <v>332</v>
      </c>
      <c r="K4" s="31" t="s">
        <v>600</v>
      </c>
      <c r="L4" t="s">
        <v>331</v>
      </c>
      <c r="M4" t="s">
        <v>332</v>
      </c>
      <c r="N4" s="31" t="s">
        <v>600</v>
      </c>
      <c r="O4" s="127" t="s">
        <v>331</v>
      </c>
      <c r="P4" s="28" t="s">
        <v>332</v>
      </c>
      <c r="Q4" s="31" t="s">
        <v>600</v>
      </c>
      <c r="R4" s="127" t="s">
        <v>331</v>
      </c>
      <c r="S4" s="28" t="s">
        <v>332</v>
      </c>
      <c r="T4" s="31" t="s">
        <v>600</v>
      </c>
      <c r="U4" s="127" t="s">
        <v>331</v>
      </c>
      <c r="V4" s="28" t="s">
        <v>332</v>
      </c>
      <c r="W4" s="31" t="s">
        <v>600</v>
      </c>
      <c r="X4" t="s">
        <v>331</v>
      </c>
      <c r="Y4" s="28" t="s">
        <v>332</v>
      </c>
      <c r="Z4" s="31" t="s">
        <v>600</v>
      </c>
      <c r="AA4" t="s">
        <v>331</v>
      </c>
      <c r="AB4" s="28" t="s">
        <v>332</v>
      </c>
    </row>
    <row r="5" spans="1:28" ht="12.75">
      <c r="A5" s="283" t="s">
        <v>601</v>
      </c>
      <c r="B5" s="284">
        <f>'Hole Section Data'!D6</f>
        <v>4.6</v>
      </c>
      <c r="C5" s="285"/>
      <c r="D5" s="286"/>
      <c r="E5" s="287">
        <f>B5</f>
        <v>4.6</v>
      </c>
      <c r="F5" s="287"/>
      <c r="G5" s="287"/>
      <c r="H5" s="284">
        <f>E5+E7</f>
        <v>4.6</v>
      </c>
      <c r="I5" s="285"/>
      <c r="J5" s="286"/>
      <c r="K5" s="287">
        <f>H5+H7</f>
        <v>8.399999999999999</v>
      </c>
      <c r="L5" s="287"/>
      <c r="M5" s="287"/>
      <c r="N5" s="284">
        <f>K5+K7</f>
        <v>12.899999999999999</v>
      </c>
      <c r="O5" s="285"/>
      <c r="P5" s="286"/>
      <c r="Q5" s="284">
        <f>N5+N7</f>
        <v>16.7</v>
      </c>
      <c r="R5" s="285"/>
      <c r="S5" s="286"/>
      <c r="T5" s="284">
        <f>Q5+Q7</f>
        <v>22.2</v>
      </c>
      <c r="U5" s="285"/>
      <c r="V5" s="286"/>
      <c r="W5" s="284">
        <f>T5+T7</f>
        <v>26.5</v>
      </c>
      <c r="X5" s="285"/>
      <c r="Y5" s="286"/>
      <c r="Z5" s="284">
        <f>W5+W7</f>
        <v>30.2</v>
      </c>
      <c r="AA5" s="285"/>
      <c r="AB5" s="286"/>
    </row>
    <row r="6" spans="1:28" ht="12.75">
      <c r="A6" s="286" t="s">
        <v>328</v>
      </c>
      <c r="B6" s="284"/>
      <c r="C6" s="285"/>
      <c r="D6" s="286" t="e">
        <f>'Hole Section Data'!F6</f>
        <v>#REF!</v>
      </c>
      <c r="E6" s="287"/>
      <c r="F6" s="287"/>
      <c r="G6" s="287" t="e">
        <f>D6</f>
        <v>#REF!</v>
      </c>
      <c r="H6" s="284"/>
      <c r="I6" s="285"/>
      <c r="J6" s="286" t="e">
        <f>G6+G8</f>
        <v>#REF!</v>
      </c>
      <c r="K6" s="287"/>
      <c r="L6" s="287"/>
      <c r="M6" s="287" t="e">
        <f>J6+J8</f>
        <v>#REF!</v>
      </c>
      <c r="N6" s="284"/>
      <c r="O6" s="285"/>
      <c r="P6" s="286" t="e">
        <f>M6+M8</f>
        <v>#REF!</v>
      </c>
      <c r="Q6" s="284"/>
      <c r="R6" s="285"/>
      <c r="S6" s="286" t="e">
        <f>P6+P8</f>
        <v>#REF!</v>
      </c>
      <c r="T6" s="284"/>
      <c r="U6" s="285"/>
      <c r="V6" s="286" t="e">
        <f>S6+S8</f>
        <v>#REF!</v>
      </c>
      <c r="W6" s="284"/>
      <c r="X6" s="285"/>
      <c r="Y6" s="286" t="e">
        <f>V6+V8</f>
        <v>#REF!</v>
      </c>
      <c r="Z6" s="284"/>
      <c r="AA6" s="285"/>
      <c r="AB6" s="286" t="e">
        <f>Y6+Y8</f>
        <v>#REF!</v>
      </c>
    </row>
    <row r="7" spans="1:28" ht="12.75">
      <c r="A7" s="286" t="s">
        <v>329</v>
      </c>
      <c r="B7" s="284"/>
      <c r="C7" s="285"/>
      <c r="D7" s="286"/>
      <c r="E7" s="287">
        <f>'Hole Section Data'!D7</f>
        <v>0</v>
      </c>
      <c r="F7" s="287"/>
      <c r="G7" s="287"/>
      <c r="H7" s="284">
        <f>'Hole Section Data'!D8</f>
        <v>3.8</v>
      </c>
      <c r="I7" s="285"/>
      <c r="J7" s="286"/>
      <c r="K7" s="287">
        <f>'Hole Section Data'!D9</f>
        <v>4.5</v>
      </c>
      <c r="L7" s="287"/>
      <c r="M7" s="287"/>
      <c r="N7" s="284">
        <f>'Hole Section Data'!D10</f>
        <v>3.8</v>
      </c>
      <c r="O7" s="285"/>
      <c r="P7" s="286"/>
      <c r="Q7" s="284">
        <f>'Hole Section Data'!D11</f>
        <v>5.5</v>
      </c>
      <c r="R7" s="285"/>
      <c r="S7" s="286"/>
      <c r="T7" s="284">
        <f>'Hole Section Data'!D12</f>
        <v>4.3</v>
      </c>
      <c r="U7" s="285"/>
      <c r="V7" s="286"/>
      <c r="W7" s="284">
        <f>'Hole Section Data'!D13</f>
        <v>3.7</v>
      </c>
      <c r="X7" s="285"/>
      <c r="Y7" s="286"/>
      <c r="Z7" s="284">
        <f>'Hole Section Data'!D14</f>
        <v>4.2</v>
      </c>
      <c r="AA7" s="285"/>
      <c r="AB7" s="286"/>
    </row>
    <row r="8" spans="1:28" ht="12.75">
      <c r="A8" s="286" t="s">
        <v>418</v>
      </c>
      <c r="B8" s="284"/>
      <c r="C8" s="285"/>
      <c r="D8" s="286" t="e">
        <f>'Hole Section Data'!F6</f>
        <v>#REF!</v>
      </c>
      <c r="E8" s="287"/>
      <c r="F8" s="287"/>
      <c r="G8" s="287" t="e">
        <f>'Hole Section Data'!F7</f>
        <v>#REF!</v>
      </c>
      <c r="H8" s="284"/>
      <c r="I8" s="285"/>
      <c r="J8" s="286" t="e">
        <f>'Hole Section Data'!F8</f>
        <v>#REF!</v>
      </c>
      <c r="K8" s="287"/>
      <c r="L8" s="287"/>
      <c r="M8" s="287" t="e">
        <f>'Hole Section Data'!F9</f>
        <v>#REF!</v>
      </c>
      <c r="N8" s="284"/>
      <c r="O8" s="285"/>
      <c r="P8" s="286" t="e">
        <f>'Hole Section Data'!F10</f>
        <v>#REF!</v>
      </c>
      <c r="Q8" s="284"/>
      <c r="R8" s="285"/>
      <c r="S8" s="286" t="e">
        <f>'Hole Section Data'!F11</f>
        <v>#REF!</v>
      </c>
      <c r="T8" s="284"/>
      <c r="U8" s="285"/>
      <c r="V8" s="286" t="e">
        <f>'Hole Section Data'!F12</f>
        <v>#REF!</v>
      </c>
      <c r="W8" s="284"/>
      <c r="X8" s="285"/>
      <c r="Y8" s="286" t="e">
        <f>'Hole Section Data'!F13</f>
        <v>#REF!</v>
      </c>
      <c r="Z8" s="284"/>
      <c r="AA8" s="285"/>
      <c r="AB8" s="286" t="e">
        <f>'Hole Section Data'!F14</f>
        <v>#REF!</v>
      </c>
    </row>
    <row r="9" spans="1:28" ht="12.75">
      <c r="A9" s="286" t="s">
        <v>345</v>
      </c>
      <c r="B9" s="284"/>
      <c r="C9" s="285">
        <f>'Hole Section Data'!E6</f>
        <v>2.9</v>
      </c>
      <c r="D9" s="286"/>
      <c r="E9" s="285"/>
      <c r="F9" s="285">
        <f>C9</f>
        <v>2.9</v>
      </c>
      <c r="G9" s="285"/>
      <c r="H9" s="284"/>
      <c r="I9" s="285">
        <f>SUM(F9:F10)</f>
        <v>2.9</v>
      </c>
      <c r="J9" s="286"/>
      <c r="K9" s="285"/>
      <c r="L9" s="285">
        <f>SUM(I9:I10)</f>
        <v>5.3</v>
      </c>
      <c r="M9" s="285"/>
      <c r="N9" s="284"/>
      <c r="O9" s="285">
        <f>SUM(L9:L10)</f>
        <v>8.2</v>
      </c>
      <c r="P9" s="286"/>
      <c r="Q9" s="284"/>
      <c r="R9" s="285">
        <f>SUM(O9:O10)</f>
        <v>10.6</v>
      </c>
      <c r="S9" s="286"/>
      <c r="T9" s="284"/>
      <c r="U9" s="285">
        <f>SUM(R9:R10)</f>
        <v>14</v>
      </c>
      <c r="V9" s="286"/>
      <c r="W9" s="284"/>
      <c r="X9" s="285">
        <f>SUM(U9:U10)</f>
        <v>17.2</v>
      </c>
      <c r="Y9" s="286"/>
      <c r="Z9" s="284"/>
      <c r="AA9" s="285">
        <f>SUM(X9:X10)</f>
        <v>17.2</v>
      </c>
      <c r="AB9" s="286"/>
    </row>
    <row r="10" spans="1:28" ht="12.75">
      <c r="A10" s="288" t="s">
        <v>346</v>
      </c>
      <c r="B10" s="289"/>
      <c r="C10" s="290"/>
      <c r="D10" s="288"/>
      <c r="E10" s="290"/>
      <c r="F10" s="290">
        <f>'Hole Section Data'!E7</f>
        <v>0</v>
      </c>
      <c r="G10" s="290"/>
      <c r="H10" s="289"/>
      <c r="I10" s="290">
        <f>'Hole Section Data'!E8</f>
        <v>2.4</v>
      </c>
      <c r="J10" s="288"/>
      <c r="K10" s="290"/>
      <c r="L10" s="290">
        <f>'Hole Section Data'!E9</f>
        <v>2.9</v>
      </c>
      <c r="M10" s="290"/>
      <c r="N10" s="289"/>
      <c r="O10" s="290">
        <f>'Hole Section Data'!E10</f>
        <v>2.4</v>
      </c>
      <c r="P10" s="288"/>
      <c r="Q10" s="289"/>
      <c r="R10" s="290">
        <f>'Hole Section Data'!E11</f>
        <v>3.4</v>
      </c>
      <c r="S10" s="288"/>
      <c r="T10" s="289"/>
      <c r="U10" s="290">
        <f>'Hole Section Data'!E12</f>
        <v>3.2</v>
      </c>
      <c r="V10" s="288"/>
      <c r="W10" s="289"/>
      <c r="X10" s="290">
        <f>'Hole Section Data'!E13</f>
        <v>0</v>
      </c>
      <c r="Y10" s="288"/>
      <c r="Z10" s="289"/>
      <c r="AA10" s="290">
        <f>'Hole Section Data'!E14</f>
        <v>3.2</v>
      </c>
      <c r="AB10" s="288"/>
    </row>
  </sheetData>
  <sheetProtection/>
  <mergeCells count="9">
    <mergeCell ref="Z3:AB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Rig Planner - Cortez Banks</dc:title>
  <dc:subject/>
  <dc:creator>Shamelessly stolen from Marty Ward</dc:creator>
  <cp:keywords/>
  <dc:description/>
  <cp:lastModifiedBy>James N. Wilson</cp:lastModifiedBy>
  <cp:lastPrinted>2010-04-16T14:43:10Z</cp:lastPrinted>
  <dcterms:created xsi:type="dcterms:W3CDTF">2000-12-01T23:55:11Z</dcterms:created>
  <dcterms:modified xsi:type="dcterms:W3CDTF">2010-04-16T14:43:20Z</dcterms:modified>
  <cp:category/>
  <cp:version/>
  <cp:contentType/>
  <cp:contentStatus/>
</cp:coreProperties>
</file>